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otebook\Desktop\ANTECED PARA BCO ESTADO 2022\"/>
    </mc:Choice>
  </mc:AlternateContent>
  <bookViews>
    <workbookView xWindow="0" yWindow="0" windowWidth="20490" windowHeight="7650" tabRatio="880" activeTab="3"/>
  </bookViews>
  <sheets>
    <sheet name="HIPOTECAS" sheetId="12" r:id="rId1"/>
    <sheet name="UF 2022" sheetId="15" r:id="rId2"/>
    <sheet name="Interés devengado" sheetId="14" state="hidden" r:id="rId3"/>
    <sheet name="RESUMEN DE EMPRESTITOS" sheetId="9" r:id="rId4"/>
    <sheet name="CORRECION PTMOS UF " sheetId="11" r:id="rId5"/>
    <sheet name="UF2021" sheetId="13" state="hidden" r:id="rId6"/>
    <sheet name="BANCO DE CHILE" sheetId="1" r:id="rId7"/>
    <sheet name="ITAU CORPBANCA  " sheetId="2" r:id="rId8"/>
    <sheet name="SANTANDER " sheetId="3" r:id="rId9"/>
    <sheet name="BCO DESARROLLO SCOTIABANK " sheetId="4" r:id="rId10"/>
    <sheet name="TANNER RENEGOCIADO " sheetId="7" state="hidden" r:id="rId11"/>
  </sheets>
  <externalReferences>
    <externalReference r:id="rId12"/>
  </externalReferences>
  <definedNames>
    <definedName name="_xlnm.Print_Area" localSheetId="6">'BANCO DE CHILE'!$A$1:$V$13</definedName>
    <definedName name="_xlnm.Print_Area" localSheetId="9">'BCO DESARROLLO SCOTIABANK '!$A$1:$S$17</definedName>
    <definedName name="_xlnm.Print_Area" localSheetId="4">'CORRECION PTMOS UF '!$A$1:$K$37</definedName>
    <definedName name="_xlnm.Print_Area" localSheetId="3">'RESUMEN DE EMPRESTITOS'!$A$1:$K$18</definedName>
    <definedName name="_xlnm.Print_Area" localSheetId="8">'SANTANDER '!$A$1:$V$20</definedName>
    <definedName name="_xlnm.Print_Area" localSheetId="10">'TANNER RENEGOCIADO '!$A$1:$Q$24</definedName>
  </definedNames>
  <calcPr calcId="162913"/>
</workbook>
</file>

<file path=xl/calcChain.xml><?xml version="1.0" encoding="utf-8"?>
<calcChain xmlns="http://schemas.openxmlformats.org/spreadsheetml/2006/main">
  <c r="Q9" i="3" l="1"/>
  <c r="R9" i="3" l="1"/>
  <c r="M53" i="1"/>
  <c r="N53" i="1" s="1"/>
  <c r="M42" i="1"/>
  <c r="H28" i="11"/>
  <c r="H22" i="11"/>
  <c r="H10" i="11"/>
  <c r="H3" i="11"/>
  <c r="C10" i="11"/>
  <c r="C9" i="11"/>
  <c r="C7" i="11"/>
  <c r="C6" i="11"/>
  <c r="E2" i="11" l="1"/>
  <c r="D5" i="14" l="1"/>
  <c r="C10" i="14" l="1"/>
  <c r="C9" i="14"/>
  <c r="C13" i="14"/>
  <c r="C11" i="14"/>
  <c r="M33" i="1"/>
  <c r="M24" i="1"/>
  <c r="N33" i="1" l="1"/>
  <c r="N10" i="1" l="1"/>
  <c r="P10" i="1" s="1"/>
  <c r="N9" i="1"/>
  <c r="N8" i="1" l="1"/>
  <c r="P8" i="1" s="1"/>
  <c r="P8" i="3" l="1"/>
  <c r="P9" i="3"/>
  <c r="T9" i="3"/>
  <c r="H30" i="11" l="1"/>
  <c r="H29" i="11" s="1"/>
  <c r="D9" i="11"/>
  <c r="O8" i="3" l="1"/>
  <c r="H4" i="11" l="1"/>
  <c r="N8" i="7" l="1"/>
  <c r="O8" i="7" s="1"/>
  <c r="Q18" i="2"/>
  <c r="S16" i="2"/>
  <c r="O8" i="2"/>
  <c r="N8" i="2"/>
  <c r="P8" i="2" l="1"/>
  <c r="M10" i="1" l="1"/>
  <c r="O9" i="2" l="1"/>
  <c r="H11" i="11" l="1"/>
  <c r="D6" i="11"/>
  <c r="I4" i="11" l="1"/>
  <c r="I3" i="11" l="1"/>
  <c r="Q22" i="7"/>
  <c r="S11" i="4"/>
  <c r="T12" i="3"/>
  <c r="H5" i="11" l="1"/>
  <c r="H9" i="14" l="1"/>
  <c r="H10" i="14"/>
  <c r="H11" i="14"/>
  <c r="H12" i="14"/>
  <c r="H13" i="14"/>
  <c r="F9" i="14"/>
  <c r="G9" i="14" s="1"/>
  <c r="F10" i="14"/>
  <c r="G10" i="14" s="1"/>
  <c r="F11" i="14"/>
  <c r="G11" i="14" s="1"/>
  <c r="F12" i="14"/>
  <c r="G12" i="14" s="1"/>
  <c r="F13" i="14"/>
  <c r="G13" i="14" s="1"/>
  <c r="I12" i="14" l="1"/>
  <c r="I13" i="14"/>
  <c r="I11" i="14"/>
  <c r="I10" i="14"/>
  <c r="I9" i="14"/>
  <c r="I15" i="14" l="1"/>
  <c r="D23" i="14" s="1"/>
  <c r="E24" i="14" s="1"/>
  <c r="K10" i="3" l="1"/>
  <c r="H12" i="11" l="1"/>
  <c r="H18" i="11"/>
  <c r="I10" i="11" l="1"/>
  <c r="O8" i="4"/>
  <c r="J10" i="11" l="1"/>
  <c r="P9" i="1" l="1"/>
  <c r="M9" i="1" l="1"/>
  <c r="M8" i="1"/>
  <c r="G9" i="2" l="1"/>
  <c r="O9" i="3" l="1"/>
  <c r="L10" i="3" l="1"/>
  <c r="M10" i="3"/>
  <c r="N10" i="3"/>
  <c r="P6" i="2" l="1"/>
  <c r="P10" i="2" l="1"/>
  <c r="P9" i="2"/>
  <c r="J11" i="1" l="1"/>
  <c r="R11" i="1" l="1"/>
  <c r="G9" i="7" l="1"/>
  <c r="G10" i="7" s="1"/>
  <c r="G11" i="7" s="1"/>
  <c r="G12" i="7" s="1"/>
  <c r="G13" i="7" s="1"/>
  <c r="G14" i="7" s="1"/>
  <c r="G15" i="7" s="1"/>
  <c r="J6" i="7"/>
  <c r="K13" i="2" l="1"/>
  <c r="N9" i="2" l="1"/>
  <c r="I27" i="11" l="1"/>
  <c r="I21" i="11"/>
  <c r="I15" i="11"/>
  <c r="J17" i="7" l="1"/>
  <c r="T9" i="4" l="1"/>
  <c r="K6" i="4" l="1"/>
  <c r="I2" i="11" l="1"/>
  <c r="J3" i="11"/>
  <c r="Q8" i="2" s="1"/>
  <c r="I11" i="11"/>
  <c r="J11" i="11" s="1"/>
  <c r="J4" i="11" l="1"/>
  <c r="J5" i="11" l="1"/>
  <c r="R8" i="2"/>
  <c r="P6" i="7"/>
  <c r="O6" i="7"/>
  <c r="N6" i="7"/>
  <c r="M6" i="7"/>
  <c r="L6" i="7"/>
  <c r="K6" i="7"/>
  <c r="Q6" i="4" l="1"/>
  <c r="P6" i="4"/>
  <c r="O6" i="4"/>
  <c r="N6" i="4"/>
  <c r="M6" i="4"/>
  <c r="L6" i="4"/>
  <c r="U6" i="3" l="1"/>
  <c r="T6" i="3"/>
  <c r="R6" i="3"/>
  <c r="Q6" i="3"/>
  <c r="P6" i="3"/>
  <c r="O6" i="3"/>
  <c r="M6" i="3"/>
  <c r="L6" i="3"/>
  <c r="K6" i="3"/>
  <c r="I6" i="3"/>
  <c r="H6" i="3"/>
  <c r="G6" i="3"/>
  <c r="F6" i="3"/>
  <c r="E6" i="3"/>
  <c r="D6" i="3"/>
  <c r="C6" i="3"/>
  <c r="B6" i="3"/>
  <c r="A6" i="3"/>
  <c r="V6" i="2"/>
  <c r="U6" i="2"/>
  <c r="T6" i="2"/>
  <c r="R6" i="2"/>
  <c r="Q6" i="2"/>
  <c r="O6" i="2"/>
  <c r="N6" i="2"/>
  <c r="M6" i="2"/>
  <c r="L6" i="2"/>
  <c r="K6" i="2"/>
  <c r="I6" i="2"/>
  <c r="H6" i="2"/>
  <c r="G6" i="2"/>
  <c r="F6" i="2"/>
  <c r="E6" i="2"/>
  <c r="D6" i="2"/>
  <c r="C6" i="2"/>
  <c r="B6" i="2"/>
  <c r="A6" i="2"/>
  <c r="K17" i="7" l="1"/>
  <c r="L17" i="7"/>
  <c r="P17" i="7"/>
  <c r="P20" i="7" s="1"/>
  <c r="I17" i="7"/>
  <c r="N9" i="7"/>
  <c r="N10" i="7"/>
  <c r="N11" i="7"/>
  <c r="N12" i="7"/>
  <c r="N13" i="7"/>
  <c r="N14" i="7"/>
  <c r="N15" i="7"/>
  <c r="P21" i="7" l="1"/>
  <c r="O9" i="7"/>
  <c r="Q9" i="7" s="1"/>
  <c r="O12" i="7"/>
  <c r="Q12" i="7" s="1"/>
  <c r="O13" i="7"/>
  <c r="Q13" i="7" s="1"/>
  <c r="O15" i="7"/>
  <c r="Q15" i="7" s="1"/>
  <c r="O11" i="7"/>
  <c r="Q11" i="7" s="1"/>
  <c r="O14" i="7"/>
  <c r="Q14" i="7" s="1"/>
  <c r="O10" i="7"/>
  <c r="Q10" i="7" s="1"/>
  <c r="Q8" i="7"/>
  <c r="Q17" i="7" l="1"/>
  <c r="Q20" i="7" s="1"/>
  <c r="N17" i="7"/>
  <c r="O17" i="7" l="1"/>
  <c r="O20" i="7" s="1"/>
  <c r="O21" i="7" s="1"/>
  <c r="Q11" i="1"/>
  <c r="N8" i="4" l="1"/>
  <c r="P10" i="3"/>
  <c r="I29" i="11"/>
  <c r="I28" i="11"/>
  <c r="J28" i="11" s="1"/>
  <c r="P8" i="4" s="1"/>
  <c r="H24" i="11"/>
  <c r="H23" i="11" s="1"/>
  <c r="I23" i="11"/>
  <c r="I22" i="11"/>
  <c r="J22" i="11" s="1"/>
  <c r="Q8" i="3" s="1"/>
  <c r="I17" i="11"/>
  <c r="I16" i="11"/>
  <c r="Q10" i="2" s="1"/>
  <c r="Q9" i="2"/>
  <c r="D10" i="11"/>
  <c r="I9" i="11"/>
  <c r="P9" i="4" l="1"/>
  <c r="P15" i="4" s="1"/>
  <c r="Q10" i="3"/>
  <c r="Q17" i="3" s="1"/>
  <c r="D8" i="11"/>
  <c r="J23" i="11"/>
  <c r="R8" i="3" s="1"/>
  <c r="S8" i="3" s="1"/>
  <c r="J29" i="11"/>
  <c r="S8" i="2"/>
  <c r="Q19" i="3" l="1"/>
  <c r="T8" i="3"/>
  <c r="D12" i="9"/>
  <c r="T8" i="2"/>
  <c r="J30" i="11"/>
  <c r="Q8" i="4"/>
  <c r="J24" i="11"/>
  <c r="R8" i="4" l="1"/>
  <c r="S8" i="4"/>
  <c r="R10" i="3"/>
  <c r="G12" i="9" s="1"/>
  <c r="S10" i="3"/>
  <c r="M15" i="7"/>
  <c r="M14" i="7"/>
  <c r="M13" i="7"/>
  <c r="M12" i="7"/>
  <c r="M11" i="7"/>
  <c r="M10" i="7"/>
  <c r="M9" i="7"/>
  <c r="M8" i="7"/>
  <c r="L9" i="4"/>
  <c r="M9" i="4"/>
  <c r="K9" i="4"/>
  <c r="O9" i="4"/>
  <c r="N9" i="4"/>
  <c r="L13" i="2"/>
  <c r="M13" i="2"/>
  <c r="M17" i="7" l="1"/>
  <c r="Q13" i="2"/>
  <c r="Q9" i="4"/>
  <c r="R9" i="4"/>
  <c r="Q20" i="2" l="1"/>
  <c r="D11" i="9"/>
  <c r="G13" i="9"/>
  <c r="S9" i="4"/>
  <c r="S12" i="4" s="1"/>
  <c r="P17" i="4" l="1"/>
  <c r="R20" i="2"/>
  <c r="S20" i="2" s="1"/>
  <c r="Q22" i="2"/>
  <c r="D13" i="9"/>
  <c r="J13" i="9" s="1"/>
  <c r="U9" i="4"/>
  <c r="O10" i="3"/>
  <c r="N10" i="2"/>
  <c r="S9" i="1"/>
  <c r="N13" i="2" l="1"/>
  <c r="O13" i="2"/>
  <c r="S10" i="1"/>
  <c r="T10" i="3" l="1"/>
  <c r="T14" i="3" s="1"/>
  <c r="V8" i="3"/>
  <c r="S8" i="1"/>
  <c r="S11" i="1" s="1"/>
  <c r="U11" i="1" s="1"/>
  <c r="P11" i="1"/>
  <c r="P14" i="1" s="1"/>
  <c r="R13" i="3" l="1"/>
  <c r="D10" i="9"/>
  <c r="D14" i="9" s="1"/>
  <c r="J12" i="9"/>
  <c r="R14" i="3" l="1"/>
  <c r="J10" i="9"/>
  <c r="R17" i="3" l="1"/>
  <c r="D7" i="11"/>
  <c r="D12" i="11" s="1"/>
  <c r="S17" i="3" l="1"/>
  <c r="R19" i="3"/>
  <c r="J12" i="11"/>
  <c r="S20" i="3" l="1"/>
  <c r="S19" i="3"/>
  <c r="R9" i="2"/>
  <c r="S9" i="2" s="1"/>
  <c r="T9" i="2" l="1"/>
  <c r="J17" i="11"/>
  <c r="J18" i="11" s="1"/>
  <c r="R10" i="2" l="1"/>
  <c r="S10" i="2" l="1"/>
  <c r="S13" i="2" s="1"/>
  <c r="R13" i="2"/>
  <c r="T10" i="2"/>
  <c r="T13" i="2" s="1"/>
  <c r="T16" i="2" s="1"/>
  <c r="R17" i="2" l="1"/>
  <c r="G11" i="9"/>
  <c r="V13" i="2"/>
  <c r="R18" i="2" l="1"/>
  <c r="R22" i="2" s="1"/>
  <c r="S22" i="2" s="1"/>
  <c r="G14" i="9"/>
  <c r="J11" i="9"/>
  <c r="J14" i="9" l="1"/>
  <c r="Q12" i="4"/>
  <c r="Q13" i="4" l="1"/>
  <c r="Q15" i="4" l="1"/>
  <c r="Q17" i="4" s="1"/>
  <c r="R17" i="4" s="1"/>
</calcChain>
</file>

<file path=xl/comments1.xml><?xml version="1.0" encoding="utf-8"?>
<comments xmlns="http://schemas.openxmlformats.org/spreadsheetml/2006/main">
  <authors>
    <author>FARIDE KIFAFI</author>
    <author>Marina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FARIDE KIFAFI:</t>
        </r>
        <r>
          <rPr>
            <sz val="9"/>
            <color indexed="81"/>
            <rFont val="Tahoma"/>
            <family val="2"/>
          </rPr>
          <t xml:space="preserve">
Según clausula se calculan sobre el saldo insoluto, Con una tasa de 0,47%</t>
        </r>
      </text>
    </comment>
    <comment ref="R9" authorId="1" shapeId="0">
      <text>
        <r>
          <rPr>
            <b/>
            <sz val="9"/>
            <color indexed="81"/>
            <rFont val="Tahoma"/>
            <family val="2"/>
          </rPr>
          <t>Marina:</t>
        </r>
        <r>
          <rPr>
            <sz val="9"/>
            <color indexed="81"/>
            <rFont val="Tahoma"/>
            <family val="2"/>
          </rPr>
          <t xml:space="preserve">
SE REVERSA YA QUE ES EL INTERES LINEA DE CREDITO PAGADA EN OCTUBRE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FARIDE KIFAFI:</t>
        </r>
        <r>
          <rPr>
            <sz val="9"/>
            <color indexed="81"/>
            <rFont val="Tahoma"/>
            <family val="2"/>
          </rPr>
          <t xml:space="preserve">
ESTA OPERACIÓN REFINANCIO LOS CREDITOS APROBADOS CON DECRETO Nº243/2014,236/2014,317/2015</t>
        </r>
      </text>
    </comment>
  </commentList>
</comments>
</file>

<file path=xl/comments2.xml><?xml version="1.0" encoding="utf-8"?>
<comments xmlns="http://schemas.openxmlformats.org/spreadsheetml/2006/main">
  <authors>
    <author>FARIDE KIFAFI</author>
    <author>Marina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FARIDE KIFAFI:</t>
        </r>
        <r>
          <rPr>
            <sz val="9"/>
            <color indexed="81"/>
            <rFont val="Tahoma"/>
            <family val="2"/>
          </rPr>
          <t xml:space="preserve">
SALDO MES ANTERIOR- AMORTIZACION CAPITAL</t>
        </r>
      </text>
    </comment>
    <comment ref="P6" authorId="1" shapeId="0">
      <text>
        <r>
          <rPr>
            <b/>
            <sz val="9"/>
            <color indexed="81"/>
            <rFont val="Tahoma"/>
            <family val="2"/>
          </rPr>
          <t>Marina:</t>
        </r>
        <r>
          <rPr>
            <sz val="9"/>
            <color indexed="81"/>
            <rFont val="Tahoma"/>
            <family val="2"/>
          </rPr>
          <t xml:space="preserve">
esto debe coincidir con calendario de pago o certificado bancario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FARIDE KIFAFI:</t>
        </r>
        <r>
          <rPr>
            <sz val="9"/>
            <color indexed="81"/>
            <rFont val="Tahoma"/>
            <family val="2"/>
          </rPr>
          <t xml:space="preserve">
07052019: EN PROCESO DE RENEGOCIACION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FARIDE KIFAFI:</t>
        </r>
        <r>
          <rPr>
            <sz val="9"/>
            <color indexed="81"/>
            <rFont val="Tahoma"/>
            <family val="2"/>
          </rPr>
          <t xml:space="preserve">
RECONOCIMIENTO DE DEUDA  JULIO 2109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FARIDE KIFAFI:</t>
        </r>
        <r>
          <rPr>
            <sz val="9"/>
            <color indexed="81"/>
            <rFont val="Tahoma"/>
            <family val="2"/>
          </rPr>
          <t xml:space="preserve">
07052019: EN PROCESO DE RENEGOCIACION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FARIDE KIFAFI:</t>
        </r>
        <r>
          <rPr>
            <sz val="9"/>
            <color indexed="81"/>
            <rFont val="Tahoma"/>
            <family val="2"/>
          </rPr>
          <t xml:space="preserve">
07052019: EN PROCESO DE RENEGOCIACION</t>
        </r>
      </text>
    </comment>
  </commentList>
</comments>
</file>

<file path=xl/comments3.xml><?xml version="1.0" encoding="utf-8"?>
<comments xmlns="http://schemas.openxmlformats.org/spreadsheetml/2006/main">
  <authors>
    <author>finanzas 28</author>
  </authors>
  <commentList>
    <comment ref="Q9" authorId="0" shapeId="0">
      <text>
        <r>
          <rPr>
            <b/>
            <sz val="9"/>
            <color indexed="81"/>
            <rFont val="Tahoma"/>
            <family val="2"/>
          </rPr>
          <t>finanzas 28:</t>
        </r>
        <r>
          <rPr>
            <sz val="9"/>
            <color indexed="81"/>
            <rFont val="Tahoma"/>
            <family val="2"/>
          </rPr>
          <t xml:space="preserve">
REVISAR SIEMPRE EL SALDO, NO ESTÁ AUTOMATICO</t>
        </r>
      </text>
    </comment>
  </commentList>
</comments>
</file>

<file path=xl/sharedStrings.xml><?xml version="1.0" encoding="utf-8"?>
<sst xmlns="http://schemas.openxmlformats.org/spreadsheetml/2006/main" count="370" uniqueCount="175">
  <si>
    <t>Institucion Financiera</t>
  </si>
  <si>
    <t>Fecha de Otorgamiento</t>
  </si>
  <si>
    <t>Fecha de Vencimiento</t>
  </si>
  <si>
    <t>Nº Pagare /Documento</t>
  </si>
  <si>
    <t>DECRETO</t>
  </si>
  <si>
    <t>Nº Cuotas pagada</t>
  </si>
  <si>
    <t>Moneda Transacción</t>
  </si>
  <si>
    <t>Valor Original Préstamo</t>
  </si>
  <si>
    <t>Cargos</t>
  </si>
  <si>
    <t>Indefinida</t>
  </si>
  <si>
    <t>Linea de Credito</t>
  </si>
  <si>
    <t>$</t>
  </si>
  <si>
    <t>TOTALES</t>
  </si>
  <si>
    <t>448/2011</t>
  </si>
  <si>
    <t>UF</t>
  </si>
  <si>
    <t>447/2011</t>
  </si>
  <si>
    <t>45/2017-26/2018</t>
  </si>
  <si>
    <t>621/2007</t>
  </si>
  <si>
    <t>Detalle</t>
  </si>
  <si>
    <t>Largo plazo</t>
  </si>
  <si>
    <t>TOTAL</t>
  </si>
  <si>
    <t>Decreto</t>
  </si>
  <si>
    <t>CUENTAS CONTABLES</t>
  </si>
  <si>
    <t xml:space="preserve">  C/P 6111101010000             L/P 6180101001000 97004000-5</t>
  </si>
  <si>
    <t>BANCO DE CHILE</t>
  </si>
  <si>
    <t xml:space="preserve"> C/P 6111101030000           L/P  61801010030000      97023000-9</t>
  </si>
  <si>
    <t>ITAU COPRBANCA</t>
  </si>
  <si>
    <t>VALOR RENEGOCIADO</t>
  </si>
  <si>
    <t>6111101040000 97036000-k</t>
  </si>
  <si>
    <t>BANCO SANTANDER</t>
  </si>
  <si>
    <t>97018000-1                        C/P 6111101050000                    L/P 6180101005000</t>
  </si>
  <si>
    <t>SCOTIABANK</t>
  </si>
  <si>
    <t>CORPBANCA 35334548</t>
  </si>
  <si>
    <t>Saldo $</t>
  </si>
  <si>
    <t>12 cuotas</t>
  </si>
  <si>
    <t>Conforme a tabla amortización</t>
  </si>
  <si>
    <t>Saldos en UF</t>
  </si>
  <si>
    <t>Saldos en $</t>
  </si>
  <si>
    <t xml:space="preserve">Total deuda </t>
  </si>
  <si>
    <t>CORPBANCA 35334513</t>
  </si>
  <si>
    <t>SANTANDER 18189770</t>
  </si>
  <si>
    <t>CORPBANCA 48251765</t>
  </si>
  <si>
    <t xml:space="preserve">TANNER   </t>
  </si>
  <si>
    <t>ENTIDAD BANCARIA</t>
  </si>
  <si>
    <t>ITAU CORPBANCA</t>
  </si>
  <si>
    <t>SANTANDER</t>
  </si>
  <si>
    <t>CORTO PLAZO</t>
  </si>
  <si>
    <t>LARGO PLAZO</t>
  </si>
  <si>
    <t>Saldo Sg. Analisis</t>
  </si>
  <si>
    <t>Saldo Contabilizado</t>
  </si>
  <si>
    <t>Diferencia UF Ajustar</t>
  </si>
  <si>
    <t>Valor Original Préstamo UF</t>
  </si>
  <si>
    <t>Ajuste UF</t>
  </si>
  <si>
    <t>SCOTIABANK 82009009864</t>
  </si>
  <si>
    <t>Saldo Sg Contabilidad</t>
  </si>
  <si>
    <t>Diferencia</t>
  </si>
  <si>
    <t>UF CORREGIDA</t>
  </si>
  <si>
    <t xml:space="preserve"> </t>
  </si>
  <si>
    <t>BIEN RAIZ</t>
  </si>
  <si>
    <t>GUILLERMO GONZALEZ DE HONTANEDA Nº837, COMUNA DE VALPARAISO</t>
  </si>
  <si>
    <t>AÑO HIPOTECA</t>
  </si>
  <si>
    <t>INSCRIPCION</t>
  </si>
  <si>
    <t>BENEFICIARIO</t>
  </si>
  <si>
    <t>BANCO DEL DESARROLLO</t>
  </si>
  <si>
    <t>AV.LEOPOLDO CARVALLO S/N , COMUNA DE VALPARAISO</t>
  </si>
  <si>
    <t>F.1307 V.Nº1537 C.B.R VALPARAISO</t>
  </si>
  <si>
    <t>TIPO DE HIPOTECA</t>
  </si>
  <si>
    <t>HIPOTECA CON GARANTIA GENERAL</t>
  </si>
  <si>
    <t>PROHICION VOLUNTARIA DE GRAVAR Y ENAJENAR</t>
  </si>
  <si>
    <t xml:space="preserve">Nº </t>
  </si>
  <si>
    <t>F.3686 V.Nº4574 C.B.R. VALPARAISO</t>
  </si>
  <si>
    <t>F.3797 V.Nº 6118 C.B.R.VALPARAISO</t>
  </si>
  <si>
    <t>AV.GONZALEZ DE HONTANEDA SECTOR 4 (492),COMUNA DE VALPARAISO</t>
  </si>
  <si>
    <t>AV.GRAN BRETAÑA ESQUINA SUBIDA ARTILLERIA,COMUNA DE VALPARAISO</t>
  </si>
  <si>
    <t>F.3687 V.Nº 4575 C.B.R. VALPARAISO</t>
  </si>
  <si>
    <t>PROHIBICION VOLUNTARIA DE GRAVAR Y ENAJENAR</t>
  </si>
  <si>
    <t>BENINGNO CLADERA Nº 25 Y Nº341,COMUNA DE SAN FELIPE</t>
  </si>
  <si>
    <t>F.735 V.Nº 805 C.B.R. SAN FELIPE</t>
  </si>
  <si>
    <t>INDEPENDENCIA Nº2096,COMUNA DE VALPARAISO</t>
  </si>
  <si>
    <t>F.4922 V.Nº 8644 C.B.R. VALPARAISO</t>
  </si>
  <si>
    <t>48251765/86550</t>
  </si>
  <si>
    <t>balance</t>
  </si>
  <si>
    <t>diferencia</t>
  </si>
  <si>
    <t>Ajuste AUDITORIA</t>
  </si>
  <si>
    <t>AJUSTE UF</t>
  </si>
  <si>
    <t>AJUSTE UF AL SALDO BALANCE</t>
  </si>
  <si>
    <t>NUEVO SALDO BALNCE</t>
  </si>
  <si>
    <t>BALANCE +UF</t>
  </si>
  <si>
    <t>PERIODICIDAD</t>
  </si>
  <si>
    <t/>
  </si>
  <si>
    <t>587354/652703</t>
  </si>
  <si>
    <t>587360/652704</t>
  </si>
  <si>
    <t>587363/652705</t>
  </si>
  <si>
    <t>587364/652706</t>
  </si>
  <si>
    <t>587365/652707</t>
  </si>
  <si>
    <t>587366/652708</t>
  </si>
  <si>
    <t>587367/652709</t>
  </si>
  <si>
    <t>587369/652711</t>
  </si>
  <si>
    <t>26/04/2019-18/08/2020</t>
  </si>
  <si>
    <t>822/2019 /pdte</t>
  </si>
  <si>
    <t>pdte</t>
  </si>
  <si>
    <t>27/2018 / pdte repactacion</t>
  </si>
  <si>
    <t>decreto 10/2020</t>
  </si>
  <si>
    <t>ok</t>
  </si>
  <si>
    <t>420/2019-721/2020</t>
  </si>
  <si>
    <t>OK</t>
  </si>
  <si>
    <t>Día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</si>
  <si>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</si>
  <si>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</si>
  <si>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</si>
  <si>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</si>
  <si>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</si>
  <si>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</si>
  <si>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</si>
  <si>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</si>
  <si>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</si>
  <si>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</si>
  <si>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</si>
  <si>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</si>
  <si>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SCOTIABANK/DESARROLLO</t>
  </si>
  <si>
    <t>Banco de Chile</t>
  </si>
  <si>
    <t>Monto</t>
  </si>
  <si>
    <t>Dias</t>
  </si>
  <si>
    <t>Int por día</t>
  </si>
  <si>
    <t>Días al corte</t>
  </si>
  <si>
    <t>Devengado</t>
  </si>
  <si>
    <t>35334548 UF CORPBANCA</t>
  </si>
  <si>
    <t>35334513 UF CORPBANCA</t>
  </si>
  <si>
    <t>Santander 18189770</t>
  </si>
  <si>
    <t>SANTANDER 20397755 NUEVO</t>
  </si>
  <si>
    <t>PTMO BANCO DESARROLLO FINAL</t>
  </si>
  <si>
    <t>Fecha corte</t>
  </si>
  <si>
    <t>Ajuste</t>
  </si>
  <si>
    <t xml:space="preserve">Banco </t>
  </si>
  <si>
    <t>Intereses devengado</t>
  </si>
  <si>
    <t>Impuesto linea de crédito</t>
  </si>
  <si>
    <t>Intereses línea de crédito</t>
  </si>
  <si>
    <t>CR 10716</t>
  </si>
  <si>
    <t>o</t>
  </si>
  <si>
    <t>Fecha pago mar</t>
  </si>
  <si>
    <t>11 DE 11</t>
  </si>
  <si>
    <t>11 DE 12</t>
  </si>
  <si>
    <t>Fecha de pago MAR</t>
  </si>
  <si>
    <t>SALDO TOTAL ADEUDADO TANNER A MAYO 2022</t>
  </si>
  <si>
    <t>SALDO SEGÚN BALANCE MAYO 2022</t>
  </si>
  <si>
    <t>ANALISIS OBLIGACIONES FINANCIERAS TANNER AL 31-05-2022</t>
  </si>
  <si>
    <t>cargo</t>
  </si>
  <si>
    <t>abono</t>
  </si>
  <si>
    <t>167 DE 228</t>
  </si>
  <si>
    <t>BALANCE:</t>
  </si>
  <si>
    <t>MES SIGUIENTE</t>
  </si>
  <si>
    <t>5 DE 6</t>
  </si>
  <si>
    <t>Saldo septiembre 2022</t>
  </si>
  <si>
    <t xml:space="preserve">AMORTIZACION A LINEA DE CREDITO </t>
  </si>
  <si>
    <t xml:space="preserve">TRANSFERENCIA DESDE LINEA DE CREDI </t>
  </si>
  <si>
    <t>128 DE 234</t>
  </si>
  <si>
    <t>56 DE 144</t>
  </si>
  <si>
    <t>20 de 54</t>
  </si>
  <si>
    <t>UF 30-09-2022</t>
  </si>
  <si>
    <t>Amortización Capital octubre  2022</t>
  </si>
  <si>
    <t>Amortización Intereses octubre 2022</t>
  </si>
  <si>
    <t>Total cuota pagada octubre 2022</t>
  </si>
  <si>
    <t>Saldo octubre 2022</t>
  </si>
  <si>
    <t>Saldo en UF octubre 2019</t>
  </si>
  <si>
    <t>Saldo octubre 2022 Corto Plazo</t>
  </si>
  <si>
    <t>Saldo octubre 2022 Largo Plazo</t>
  </si>
  <si>
    <t>Saldo Sg. Analisis + CM octubre 2021</t>
  </si>
  <si>
    <t>Saldo Contabilidad octubre 2021</t>
  </si>
  <si>
    <t>RESUMEN DE EMPRESTITOS A OCTUBRE 2022</t>
  </si>
  <si>
    <t>TOTAL ADEUDADO 31-10-2022</t>
  </si>
  <si>
    <t>NOTA : REVISADO CON FECHA 18-11-2022</t>
  </si>
  <si>
    <t>ANALISIS OBLIGACIONES FINANCIERAS BANCO DE CHILE AL 31-10-2022</t>
  </si>
  <si>
    <t>ANALISIS OBLIGACIONES FINANCIERAS ITAU CORPBANCA AL 31-10-2022</t>
  </si>
  <si>
    <t>ANALISIS OBLIGACIONES FINANCIERAS BANCO SANTANDER AL 31-10-2022</t>
  </si>
  <si>
    <t>ANALISIS OBLIGACIONES FINANCIERAS BANCO SCOTIABANK AL 31-10-2022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</si>
</sst>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 * #,##0_ ;_ * \-#,##0_ ;_ * &quot;-&quot;_ ;_ @_ "/>
    <numFmt numFmtId="166" formatCode="_-* #,##0_-;\-* #,##0_-;_-* &quot;-&quot;??_-;_-@_-"/>
    <numFmt numFmtId="167" formatCode="&quot;$&quot;\ #,##0"/>
    <numFmt numFmtId="168" formatCode="_-* #,##0.0000_-;\-* #,##0.0000_-;_-* &quot;-&quot;??_-;_-@_-"/>
    <numFmt numFmtId="169" formatCode="#,##0.0000"/>
    <numFmt numFmtId="170" formatCode="_-* #,##0.000_-;\-* #,##0.000_-;_-* &quot;-&quot;??_-;_-@_-"/>
    <numFmt numFmtId="171" formatCode="#,##0.00000"/>
    <numFmt numFmtId="172" formatCode="#,##0.000"/>
    <numFmt numFmtId="173" formatCode="_-&quot;$&quot;\ * #,##0.00_-;\-&quot;$&quot;\ * #,##0.00_-;_-&quot;$&quot;\ * &quot;-&quot;??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333333"/>
      <name val="Verdana"/>
      <family val="2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706F6F"/>
      <name val="Arial"/>
      <family val="2"/>
    </font>
    <font>
      <b/>
      <sz val="10"/>
      <color rgb="FF000000"/>
      <name val="Arial"/>
      <family val="2"/>
    </font>
    <font>
      <sz val="8"/>
      <color indexed="8"/>
      <name val="Arial"/>
      <family val="2"/>
    </font>
    <font>
      <b/>
      <sz val="6"/>
      <color rgb="FF000000"/>
      <name val="Arial"/>
      <family val="2"/>
    </font>
    <font>
      <sz val="6"/>
      <color rgb="FF706F6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CCCCCC"/>
      </right>
      <top style="medium">
        <color rgb="FFDDDDD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DDDDDD"/>
      </top>
      <bottom style="medium">
        <color rgb="FFCCCCCC"/>
      </bottom>
      <diagonal/>
    </border>
    <border>
      <left style="medium">
        <color rgb="FFCCCCCC"/>
      </left>
      <right style="medium">
        <color rgb="FFDDDDDD"/>
      </right>
      <top style="medium">
        <color rgb="FFDDDDDD"/>
      </top>
      <bottom style="medium">
        <color rgb="FFCCCCCC"/>
      </bottom>
      <diagonal/>
    </border>
    <border>
      <left style="medium">
        <color rgb="FFDDDDDD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DDDDDD"/>
      </left>
      <right style="medium">
        <color rgb="FFCCCCCC"/>
      </right>
      <top style="medium">
        <color rgb="FFCCCCCC"/>
      </top>
      <bottom style="medium">
        <color rgb="FFCDCDC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CDCDCD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7">
    <xf numFmtId="0" fontId="0" fillId="0" borderId="0"/>
    <xf numFmtId="164" fontId="7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24" fillId="0" borderId="0">
      <alignment vertical="top"/>
    </xf>
    <xf numFmtId="0" fontId="25" fillId="0" borderId="0">
      <alignment vertical="top"/>
    </xf>
    <xf numFmtId="165" fontId="3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6">
    <xf numFmtId="0" fontId="0" fillId="0" borderId="0" xfId="0"/>
    <xf numFmtId="0" fontId="15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6" fontId="15" fillId="0" borderId="0" xfId="1" applyNumberFormat="1" applyFont="1" applyFill="1" applyBorder="1"/>
    <xf numFmtId="3" fontId="15" fillId="0" borderId="0" xfId="1" applyNumberFormat="1" applyFont="1" applyFill="1" applyBorder="1"/>
    <xf numFmtId="0" fontId="16" fillId="0" borderId="0" xfId="0" applyFont="1" applyFill="1" applyBorder="1"/>
    <xf numFmtId="166" fontId="15" fillId="0" borderId="0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" fontId="14" fillId="0" borderId="0" xfId="0" applyNumberFormat="1" applyFont="1" applyFill="1" applyBorder="1"/>
    <xf numFmtId="0" fontId="15" fillId="0" borderId="10" xfId="0" applyFont="1" applyFill="1" applyBorder="1" applyAlignment="1">
      <alignment horizontal="center"/>
    </xf>
    <xf numFmtId="166" fontId="15" fillId="0" borderId="10" xfId="1" applyNumberFormat="1" applyFont="1" applyFill="1" applyBorder="1" applyAlignment="1">
      <alignment horizontal="center"/>
    </xf>
    <xf numFmtId="3" fontId="15" fillId="0" borderId="10" xfId="0" applyNumberFormat="1" applyFont="1" applyFill="1" applyBorder="1" applyAlignment="1">
      <alignment horizontal="center"/>
    </xf>
    <xf numFmtId="3" fontId="15" fillId="0" borderId="10" xfId="1" applyNumberFormat="1" applyFont="1" applyFill="1" applyBorder="1" applyAlignment="1">
      <alignment horizontal="center"/>
    </xf>
    <xf numFmtId="14" fontId="15" fillId="0" borderId="10" xfId="0" applyNumberFormat="1" applyFont="1" applyFill="1" applyBorder="1" applyAlignment="1">
      <alignment horizontal="center"/>
    </xf>
    <xf numFmtId="166" fontId="6" fillId="0" borderId="10" xfId="1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166" fontId="14" fillId="0" borderId="10" xfId="1" applyNumberFormat="1" applyFont="1" applyFill="1" applyBorder="1" applyAlignment="1">
      <alignment horizontal="center"/>
    </xf>
    <xf numFmtId="3" fontId="14" fillId="0" borderId="10" xfId="1" applyNumberFormat="1" applyFont="1" applyFill="1" applyBorder="1" applyAlignment="1">
      <alignment horizontal="center"/>
    </xf>
    <xf numFmtId="3" fontId="14" fillId="0" borderId="1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 wrapText="1"/>
    </xf>
    <xf numFmtId="166" fontId="14" fillId="0" borderId="0" xfId="1" applyNumberFormat="1" applyFont="1" applyFill="1" applyBorder="1"/>
    <xf numFmtId="3" fontId="14" fillId="0" borderId="0" xfId="1" applyNumberFormat="1" applyFont="1" applyFill="1" applyBorder="1"/>
    <xf numFmtId="3" fontId="16" fillId="0" borderId="0" xfId="0" applyNumberFormat="1" applyFont="1" applyFill="1" applyBorder="1"/>
    <xf numFmtId="3" fontId="15" fillId="0" borderId="0" xfId="0" applyNumberFormat="1" applyFont="1" applyFill="1" applyBorder="1"/>
    <xf numFmtId="49" fontId="14" fillId="0" borderId="0" xfId="0" applyNumberFormat="1" applyFont="1" applyFill="1" applyBorder="1" applyAlignment="1">
      <alignment vertical="center"/>
    </xf>
    <xf numFmtId="49" fontId="14" fillId="2" borderId="0" xfId="0" applyNumberFormat="1" applyFont="1" applyFill="1" applyBorder="1"/>
    <xf numFmtId="0" fontId="15" fillId="2" borderId="0" xfId="0" applyFont="1" applyFill="1" applyBorder="1"/>
    <xf numFmtId="0" fontId="14" fillId="2" borderId="0" xfId="0" applyFont="1" applyFill="1" applyBorder="1"/>
    <xf numFmtId="0" fontId="15" fillId="2" borderId="0" xfId="0" applyFont="1" applyFill="1" applyBorder="1" applyAlignment="1">
      <alignment horizontal="center"/>
    </xf>
    <xf numFmtId="166" fontId="15" fillId="2" borderId="0" xfId="1" applyNumberFormat="1" applyFont="1" applyFill="1" applyBorder="1"/>
    <xf numFmtId="3" fontId="15" fillId="2" borderId="0" xfId="1" applyNumberFormat="1" applyFont="1" applyFill="1" applyBorder="1"/>
    <xf numFmtId="0" fontId="16" fillId="2" borderId="0" xfId="0" applyFont="1" applyFill="1" applyBorder="1"/>
    <xf numFmtId="49" fontId="15" fillId="2" borderId="0" xfId="0" applyNumberFormat="1" applyFont="1" applyFill="1" applyBorder="1"/>
    <xf numFmtId="3" fontId="14" fillId="2" borderId="0" xfId="0" applyNumberFormat="1" applyFont="1" applyFill="1" applyBorder="1"/>
    <xf numFmtId="14" fontId="15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3" fontId="15" fillId="0" borderId="0" xfId="1" applyNumberFormat="1" applyFont="1" applyFill="1" applyBorder="1" applyAlignment="1">
      <alignment horizontal="center"/>
    </xf>
    <xf numFmtId="166" fontId="10" fillId="0" borderId="10" xfId="3" applyNumberFormat="1" applyFont="1" applyFill="1" applyBorder="1"/>
    <xf numFmtId="0" fontId="10" fillId="0" borderId="10" xfId="2" applyFont="1" applyFill="1" applyBorder="1"/>
    <xf numFmtId="0" fontId="9" fillId="0" borderId="10" xfId="2" applyFont="1" applyFill="1" applyBorder="1"/>
    <xf numFmtId="168" fontId="9" fillId="0" borderId="0" xfId="2" applyNumberFormat="1" applyFill="1"/>
    <xf numFmtId="0" fontId="9" fillId="0" borderId="0" xfId="2" applyFill="1"/>
    <xf numFmtId="1" fontId="8" fillId="0" borderId="0" xfId="2" applyNumberFormat="1" applyFont="1" applyFill="1" applyBorder="1"/>
    <xf numFmtId="0" fontId="0" fillId="2" borderId="0" xfId="0" applyFill="1"/>
    <xf numFmtId="3" fontId="0" fillId="2" borderId="4" xfId="0" applyNumberForma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/>
    <xf numFmtId="49" fontId="15" fillId="0" borderId="0" xfId="0" applyNumberFormat="1" applyFont="1" applyFill="1" applyBorder="1"/>
    <xf numFmtId="0" fontId="0" fillId="0" borderId="0" xfId="0" applyFill="1"/>
    <xf numFmtId="0" fontId="9" fillId="0" borderId="0" xfId="2" applyFont="1" applyFill="1" applyBorder="1"/>
    <xf numFmtId="4" fontId="18" fillId="0" borderId="0" xfId="2" applyNumberFormat="1" applyFont="1" applyFill="1" applyBorder="1"/>
    <xf numFmtId="4" fontId="9" fillId="0" borderId="10" xfId="2" applyNumberFormat="1" applyFill="1" applyBorder="1"/>
    <xf numFmtId="166" fontId="0" fillId="0" borderId="10" xfId="3" applyNumberFormat="1" applyFont="1" applyFill="1" applyBorder="1"/>
    <xf numFmtId="0" fontId="10" fillId="0" borderId="0" xfId="2" applyFont="1" applyFill="1" applyBorder="1"/>
    <xf numFmtId="164" fontId="9" fillId="0" borderId="10" xfId="2" applyNumberFormat="1" applyFill="1" applyBorder="1"/>
    <xf numFmtId="0" fontId="10" fillId="0" borderId="8" xfId="2" applyFont="1" applyFill="1" applyBorder="1"/>
    <xf numFmtId="3" fontId="9" fillId="0" borderId="0" xfId="2" applyNumberFormat="1" applyFill="1"/>
    <xf numFmtId="0" fontId="9" fillId="0" borderId="10" xfId="2" applyFill="1" applyBorder="1"/>
    <xf numFmtId="167" fontId="9" fillId="0" borderId="10" xfId="2" applyNumberFormat="1" applyFill="1" applyBorder="1"/>
    <xf numFmtId="166" fontId="0" fillId="0" borderId="0" xfId="3" applyNumberFormat="1" applyFont="1" applyFill="1"/>
    <xf numFmtId="167" fontId="9" fillId="0" borderId="10" xfId="2" applyNumberFormat="1" applyFont="1" applyFill="1" applyBorder="1"/>
    <xf numFmtId="169" fontId="9" fillId="0" borderId="10" xfId="2" applyNumberFormat="1" applyFill="1" applyBorder="1"/>
    <xf numFmtId="0" fontId="9" fillId="0" borderId="0" xfId="2" applyFill="1" applyBorder="1"/>
    <xf numFmtId="0" fontId="7" fillId="0" borderId="10" xfId="2" applyFont="1" applyFill="1" applyBorder="1"/>
    <xf numFmtId="169" fontId="9" fillId="0" borderId="0" xfId="2" applyNumberFormat="1" applyFill="1"/>
    <xf numFmtId="0" fontId="19" fillId="0" borderId="0" xfId="2" applyFont="1" applyFill="1"/>
    <xf numFmtId="166" fontId="0" fillId="0" borderId="0" xfId="0" applyNumberFormat="1"/>
    <xf numFmtId="167" fontId="9" fillId="0" borderId="0" xfId="2" applyNumberFormat="1" applyFill="1" applyBorder="1"/>
    <xf numFmtId="1" fontId="13" fillId="0" borderId="0" xfId="2" applyNumberFormat="1" applyFont="1" applyFill="1" applyBorder="1" applyAlignment="1">
      <alignment horizontal="left"/>
    </xf>
    <xf numFmtId="0" fontId="16" fillId="0" borderId="10" xfId="0" applyFont="1" applyFill="1" applyBorder="1" applyAlignment="1">
      <alignment horizontal="center"/>
    </xf>
    <xf numFmtId="3" fontId="16" fillId="0" borderId="1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166" fontId="14" fillId="0" borderId="0" xfId="1" applyNumberFormat="1" applyFont="1" applyFill="1" applyBorder="1" applyAlignment="1">
      <alignment horizontal="center"/>
    </xf>
    <xf numFmtId="3" fontId="14" fillId="0" borderId="0" xfId="1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9" fillId="0" borderId="0" xfId="0" applyFont="1" applyFill="1"/>
    <xf numFmtId="166" fontId="19" fillId="0" borderId="0" xfId="1" applyNumberFormat="1" applyFont="1" applyFill="1"/>
    <xf numFmtId="3" fontId="0" fillId="0" borderId="0" xfId="0" applyNumberFormat="1"/>
    <xf numFmtId="0" fontId="19" fillId="0" borderId="0" xfId="0" applyFont="1"/>
    <xf numFmtId="0" fontId="0" fillId="3" borderId="0" xfId="0" applyFill="1"/>
    <xf numFmtId="166" fontId="5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15" fillId="0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49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/>
    </xf>
    <xf numFmtId="14" fontId="15" fillId="0" borderId="10" xfId="0" applyNumberFormat="1" applyFont="1" applyFill="1" applyBorder="1"/>
    <xf numFmtId="0" fontId="15" fillId="0" borderId="10" xfId="0" applyFont="1" applyFill="1" applyBorder="1"/>
    <xf numFmtId="166" fontId="15" fillId="0" borderId="10" xfId="1" applyNumberFormat="1" applyFont="1" applyFill="1" applyBorder="1"/>
    <xf numFmtId="166" fontId="5" fillId="0" borderId="10" xfId="1" applyNumberFormat="1" applyFont="1" applyFill="1" applyBorder="1"/>
    <xf numFmtId="0" fontId="0" fillId="0" borderId="10" xfId="0" applyBorder="1"/>
    <xf numFmtId="3" fontId="15" fillId="0" borderId="10" xfId="0" applyNumberFormat="1" applyFont="1" applyFill="1" applyBorder="1"/>
    <xf numFmtId="3" fontId="0" fillId="0" borderId="10" xfId="0" applyNumberFormat="1" applyBorder="1"/>
    <xf numFmtId="166" fontId="0" fillId="0" borderId="10" xfId="1" applyNumberFormat="1" applyFont="1" applyBorder="1"/>
    <xf numFmtId="166" fontId="10" fillId="0" borderId="10" xfId="0" applyNumberFormat="1" applyFont="1" applyBorder="1"/>
    <xf numFmtId="0" fontId="16" fillId="0" borderId="0" xfId="0" applyFont="1" applyFill="1" applyBorder="1" applyAlignment="1">
      <alignment vertical="center"/>
    </xf>
    <xf numFmtId="0" fontId="0" fillId="0" borderId="14" xfId="0" applyBorder="1" applyAlignment="1">
      <alignment horizontal="center"/>
    </xf>
    <xf numFmtId="14" fontId="19" fillId="0" borderId="14" xfId="2" applyNumberFormat="1" applyFont="1" applyFill="1" applyBorder="1"/>
    <xf numFmtId="166" fontId="4" fillId="0" borderId="1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7" fillId="0" borderId="23" xfId="0" applyFont="1" applyBorder="1"/>
    <xf numFmtId="0" fontId="0" fillId="0" borderId="24" xfId="0" applyBorder="1"/>
    <xf numFmtId="0" fontId="10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10" fillId="0" borderId="30" xfId="0" applyFont="1" applyBorder="1" applyAlignment="1">
      <alignment horizontal="center"/>
    </xf>
    <xf numFmtId="0" fontId="7" fillId="0" borderId="31" xfId="0" applyFont="1" applyBorder="1"/>
    <xf numFmtId="0" fontId="0" fillId="0" borderId="31" xfId="0" applyBorder="1" applyAlignment="1">
      <alignment horizontal="center"/>
    </xf>
    <xf numFmtId="0" fontId="7" fillId="0" borderId="32" xfId="0" applyFont="1" applyBorder="1"/>
    <xf numFmtId="14" fontId="10" fillId="0" borderId="10" xfId="2" applyNumberFormat="1" applyFont="1" applyFill="1" applyBorder="1"/>
    <xf numFmtId="3" fontId="0" fillId="0" borderId="0" xfId="0" applyNumberFormat="1" applyFill="1"/>
    <xf numFmtId="166" fontId="0" fillId="0" borderId="0" xfId="1" applyNumberFormat="1" applyFont="1"/>
    <xf numFmtId="3" fontId="19" fillId="0" borderId="0" xfId="0" applyNumberFormat="1" applyFont="1"/>
    <xf numFmtId="1" fontId="13" fillId="0" borderId="0" xfId="2" applyNumberFormat="1" applyFont="1" applyFill="1" applyBorder="1" applyAlignment="1">
      <alignment horizontal="left" vertical="center" wrapText="1"/>
    </xf>
    <xf numFmtId="3" fontId="10" fillId="3" borderId="14" xfId="0" applyNumberFormat="1" applyFont="1" applyFill="1" applyBorder="1" applyAlignment="1">
      <alignment horizontal="center"/>
    </xf>
    <xf numFmtId="168" fontId="7" fillId="0" borderId="10" xfId="3" applyNumberFormat="1" applyFont="1" applyFill="1" applyBorder="1"/>
    <xf numFmtId="171" fontId="7" fillId="0" borderId="0" xfId="2" applyNumberFormat="1" applyFont="1" applyFill="1"/>
    <xf numFmtId="167" fontId="7" fillId="0" borderId="0" xfId="2" applyNumberFormat="1" applyFont="1" applyFill="1"/>
    <xf numFmtId="166" fontId="9" fillId="0" borderId="0" xfId="1" applyNumberFormat="1" applyFont="1" applyFill="1" applyBorder="1"/>
    <xf numFmtId="166" fontId="9" fillId="0" borderId="0" xfId="2" applyNumberFormat="1" applyFill="1"/>
    <xf numFmtId="0" fontId="7" fillId="0" borderId="0" xfId="2" applyFont="1" applyFill="1" applyBorder="1"/>
    <xf numFmtId="167" fontId="9" fillId="0" borderId="0" xfId="2" applyNumberFormat="1" applyFill="1"/>
    <xf numFmtId="167" fontId="7" fillId="0" borderId="0" xfId="2" applyNumberFormat="1" applyFont="1" applyFill="1" applyBorder="1"/>
    <xf numFmtId="3" fontId="23" fillId="0" borderId="0" xfId="0" applyNumberFormat="1" applyFont="1" applyAlignment="1">
      <alignment horizontal="right" vertical="top"/>
    </xf>
    <xf numFmtId="0" fontId="16" fillId="0" borderId="0" xfId="0" applyFont="1" applyFill="1" applyBorder="1" applyAlignment="1">
      <alignment horizontal="left"/>
    </xf>
    <xf numFmtId="10" fontId="15" fillId="0" borderId="10" xfId="0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center"/>
    </xf>
    <xf numFmtId="168" fontId="15" fillId="0" borderId="10" xfId="1" applyNumberFormat="1" applyFont="1" applyFill="1" applyBorder="1" applyAlignment="1">
      <alignment horizontal="center"/>
    </xf>
    <xf numFmtId="170" fontId="15" fillId="0" borderId="10" xfId="1" applyNumberFormat="1" applyFont="1" applyFill="1" applyBorder="1" applyAlignment="1">
      <alignment horizontal="center"/>
    </xf>
    <xf numFmtId="164" fontId="15" fillId="0" borderId="10" xfId="1" applyNumberFormat="1" applyFont="1" applyFill="1" applyBorder="1" applyAlignment="1">
      <alignment horizontal="center"/>
    </xf>
    <xf numFmtId="166" fontId="20" fillId="0" borderId="10" xfId="1" applyNumberFormat="1" applyFont="1" applyFill="1" applyBorder="1"/>
    <xf numFmtId="0" fontId="14" fillId="0" borderId="10" xfId="0" applyFont="1" applyFill="1" applyBorder="1"/>
    <xf numFmtId="166" fontId="14" fillId="0" borderId="10" xfId="1" applyNumberFormat="1" applyFont="1" applyFill="1" applyBorder="1"/>
    <xf numFmtId="3" fontId="14" fillId="0" borderId="10" xfId="1" applyNumberFormat="1" applyFont="1" applyFill="1" applyBorder="1"/>
    <xf numFmtId="0" fontId="20" fillId="0" borderId="0" xfId="0" applyFont="1" applyFill="1"/>
    <xf numFmtId="3" fontId="20" fillId="0" borderId="0" xfId="0" applyNumberFormat="1" applyFont="1" applyFill="1"/>
    <xf numFmtId="3" fontId="22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horizontal="left"/>
    </xf>
    <xf numFmtId="3" fontId="23" fillId="0" borderId="0" xfId="0" applyNumberFormat="1" applyFont="1" applyFill="1" applyAlignment="1">
      <alignment horizontal="right" vertical="top"/>
    </xf>
    <xf numFmtId="164" fontId="7" fillId="0" borderId="10" xfId="2" applyNumberFormat="1" applyFont="1" applyFill="1" applyBorder="1"/>
    <xf numFmtId="3" fontId="7" fillId="0" borderId="0" xfId="0" applyNumberFormat="1" applyFont="1" applyFill="1"/>
    <xf numFmtId="168" fontId="9" fillId="0" borderId="10" xfId="2" applyNumberFormat="1" applyFill="1" applyBorder="1"/>
    <xf numFmtId="172" fontId="9" fillId="0" borderId="10" xfId="2" applyNumberFormat="1" applyFill="1" applyBorder="1"/>
    <xf numFmtId="3" fontId="15" fillId="0" borderId="0" xfId="1" quotePrefix="1" applyNumberFormat="1" applyFont="1" applyFill="1" applyBorder="1"/>
    <xf numFmtId="3" fontId="22" fillId="0" borderId="0" xfId="0" applyNumberFormat="1" applyFont="1" applyAlignment="1">
      <alignment horizontal="right" vertical="top"/>
    </xf>
    <xf numFmtId="3" fontId="0" fillId="0" borderId="2" xfId="0" applyNumberFormat="1" applyFill="1" applyBorder="1"/>
    <xf numFmtId="3" fontId="0" fillId="0" borderId="3" xfId="0" applyNumberFormat="1" applyFill="1" applyBorder="1" applyAlignment="1">
      <alignment horizontal="center"/>
    </xf>
    <xf numFmtId="166" fontId="0" fillId="3" borderId="0" xfId="0" applyNumberFormat="1" applyFill="1"/>
    <xf numFmtId="166" fontId="14" fillId="0" borderId="2" xfId="0" applyNumberFormat="1" applyFont="1" applyFill="1" applyBorder="1" applyAlignment="1">
      <alignment wrapText="1"/>
    </xf>
    <xf numFmtId="166" fontId="14" fillId="0" borderId="3" xfId="0" applyNumberFormat="1" applyFont="1" applyFill="1" applyBorder="1" applyAlignment="1">
      <alignment wrapText="1"/>
    </xf>
    <xf numFmtId="4" fontId="26" fillId="0" borderId="0" xfId="0" applyNumberFormat="1" applyFont="1"/>
    <xf numFmtId="166" fontId="2" fillId="0" borderId="10" xfId="1" applyNumberFormat="1" applyFont="1" applyFill="1" applyBorder="1" applyAlignment="1">
      <alignment horizontal="center"/>
    </xf>
    <xf numFmtId="14" fontId="16" fillId="0" borderId="0" xfId="0" applyNumberFormat="1" applyFont="1" applyFill="1" applyBorder="1" applyAlignment="1">
      <alignment horizontal="left"/>
    </xf>
    <xf numFmtId="166" fontId="20" fillId="0" borderId="10" xfId="1" applyNumberFormat="1" applyFont="1" applyFill="1" applyBorder="1" applyAlignment="1">
      <alignment vertical="center" wrapText="1"/>
    </xf>
    <xf numFmtId="166" fontId="3" fillId="0" borderId="10" xfId="1" applyNumberFormat="1" applyFont="1" applyFill="1" applyBorder="1" applyAlignment="1"/>
    <xf numFmtId="166" fontId="3" fillId="0" borderId="10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wrapText="1"/>
    </xf>
    <xf numFmtId="49" fontId="10" fillId="5" borderId="33" xfId="0" applyNumberFormat="1" applyFont="1" applyFill="1" applyBorder="1" applyAlignment="1">
      <alignment horizontal="center"/>
    </xf>
    <xf numFmtId="0" fontId="20" fillId="4" borderId="0" xfId="0" applyFont="1" applyFill="1"/>
    <xf numFmtId="0" fontId="21" fillId="4" borderId="0" xfId="0" applyFont="1" applyFill="1" applyAlignment="1">
      <alignment horizontal="left"/>
    </xf>
    <xf numFmtId="166" fontId="20" fillId="4" borderId="0" xfId="1" applyNumberFormat="1" applyFont="1" applyFill="1"/>
    <xf numFmtId="3" fontId="22" fillId="4" borderId="0" xfId="0" applyNumberFormat="1" applyFont="1" applyFill="1" applyAlignment="1">
      <alignment horizontal="right" vertical="top"/>
    </xf>
    <xf numFmtId="3" fontId="20" fillId="4" borderId="0" xfId="0" applyNumberFormat="1" applyFont="1" applyFill="1"/>
    <xf numFmtId="14" fontId="0" fillId="0" borderId="0" xfId="0" applyNumberFormat="1"/>
    <xf numFmtId="49" fontId="15" fillId="0" borderId="10" xfId="0" applyNumberFormat="1" applyFont="1" applyFill="1" applyBorder="1" applyAlignment="1">
      <alignment horizontal="center"/>
    </xf>
    <xf numFmtId="0" fontId="27" fillId="5" borderId="33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right"/>
    </xf>
    <xf numFmtId="166" fontId="0" fillId="4" borderId="10" xfId="1" applyNumberFormat="1" applyFont="1" applyFill="1" applyBorder="1"/>
    <xf numFmtId="4" fontId="30" fillId="6" borderId="34" xfId="0" applyNumberFormat="1" applyFont="1" applyFill="1" applyBorder="1" applyAlignment="1">
      <alignment horizontal="right" vertical="top" wrapText="1"/>
    </xf>
    <xf numFmtId="0" fontId="30" fillId="6" borderId="34" xfId="0" applyFont="1" applyFill="1" applyBorder="1" applyAlignment="1">
      <alignment horizontal="right" vertical="top" wrapText="1"/>
    </xf>
    <xf numFmtId="0" fontId="29" fillId="7" borderId="35" xfId="0" applyFont="1" applyFill="1" applyBorder="1" applyAlignment="1">
      <alignment horizontal="left" wrapText="1"/>
    </xf>
    <xf numFmtId="0" fontId="29" fillId="7" borderId="36" xfId="0" applyFont="1" applyFill="1" applyBorder="1" applyAlignment="1">
      <alignment horizontal="left" wrapText="1"/>
    </xf>
    <xf numFmtId="0" fontId="29" fillId="7" borderId="37" xfId="0" applyFont="1" applyFill="1" applyBorder="1" applyAlignment="1">
      <alignment horizontal="left" wrapText="1"/>
    </xf>
    <xf numFmtId="0" fontId="29" fillId="7" borderId="38" xfId="0" applyFont="1" applyFill="1" applyBorder="1" applyAlignment="1">
      <alignment horizontal="center" vertical="top" wrapText="1"/>
    </xf>
    <xf numFmtId="0" fontId="29" fillId="7" borderId="39" xfId="0" applyFont="1" applyFill="1" applyBorder="1" applyAlignment="1">
      <alignment horizontal="center" vertical="top" wrapText="1"/>
    </xf>
    <xf numFmtId="4" fontId="30" fillId="8" borderId="40" xfId="0" applyNumberFormat="1" applyFont="1" applyFill="1" applyBorder="1" applyAlignment="1">
      <alignment horizontal="right" vertical="top" wrapText="1"/>
    </xf>
    <xf numFmtId="0" fontId="30" fillId="8" borderId="40" xfId="0" applyFont="1" applyFill="1" applyBorder="1" applyAlignment="1">
      <alignment horizontal="right" vertical="top" wrapText="1"/>
    </xf>
    <xf numFmtId="168" fontId="10" fillId="9" borderId="10" xfId="2" applyNumberFormat="1" applyFont="1" applyFill="1" applyBorder="1"/>
    <xf numFmtId="169" fontId="10" fillId="9" borderId="10" xfId="2" applyNumberFormat="1" applyFont="1" applyFill="1" applyBorder="1"/>
    <xf numFmtId="168" fontId="10" fillId="9" borderId="10" xfId="3" applyNumberFormat="1" applyFont="1" applyFill="1" applyBorder="1"/>
    <xf numFmtId="0" fontId="10" fillId="9" borderId="10" xfId="0" applyFont="1" applyFill="1" applyBorder="1" applyAlignment="1">
      <alignment wrapText="1"/>
    </xf>
    <xf numFmtId="165" fontId="10" fillId="9" borderId="10" xfId="6" applyFont="1" applyFill="1" applyBorder="1" applyAlignment="1">
      <alignment wrapText="1"/>
    </xf>
    <xf numFmtId="0" fontId="10" fillId="0" borderId="47" xfId="0" applyFont="1" applyBorder="1"/>
    <xf numFmtId="165" fontId="10" fillId="0" borderId="47" xfId="6" applyFont="1" applyBorder="1"/>
    <xf numFmtId="165" fontId="10" fillId="0" borderId="47" xfId="0" applyNumberFormat="1" applyFont="1" applyBorder="1"/>
    <xf numFmtId="0" fontId="10" fillId="0" borderId="0" xfId="0" applyFont="1"/>
    <xf numFmtId="0" fontId="7" fillId="0" borderId="0" xfId="0" applyFont="1"/>
    <xf numFmtId="165" fontId="7" fillId="0" borderId="0" xfId="6" applyFont="1"/>
    <xf numFmtId="165" fontId="7" fillId="0" borderId="1" xfId="6" applyFont="1" applyBorder="1"/>
    <xf numFmtId="0" fontId="7" fillId="0" borderId="1" xfId="0" applyFont="1" applyBorder="1"/>
    <xf numFmtId="14" fontId="7" fillId="0" borderId="3" xfId="0" applyNumberFormat="1" applyFont="1" applyBorder="1"/>
    <xf numFmtId="0" fontId="7" fillId="0" borderId="0" xfId="0" applyFont="1" applyAlignment="1">
      <alignment wrapText="1"/>
    </xf>
    <xf numFmtId="0" fontId="7" fillId="0" borderId="42" xfId="0" applyFont="1" applyFill="1" applyBorder="1"/>
    <xf numFmtId="0" fontId="7" fillId="0" borderId="43" xfId="0" applyFont="1" applyFill="1" applyBorder="1"/>
    <xf numFmtId="165" fontId="7" fillId="0" borderId="43" xfId="6" applyFont="1" applyFill="1" applyBorder="1"/>
    <xf numFmtId="165" fontId="7" fillId="0" borderId="48" xfId="6" applyFont="1" applyBorder="1"/>
    <xf numFmtId="165" fontId="7" fillId="0" borderId="44" xfId="0" applyNumberFormat="1" applyFont="1" applyBorder="1"/>
    <xf numFmtId="165" fontId="7" fillId="0" borderId="13" xfId="6" applyFont="1" applyBorder="1"/>
    <xf numFmtId="165" fontId="7" fillId="0" borderId="46" xfId="0" applyNumberFormat="1" applyFont="1" applyBorder="1"/>
    <xf numFmtId="0" fontId="7" fillId="0" borderId="41" xfId="0" applyFont="1" applyBorder="1"/>
    <xf numFmtId="165" fontId="7" fillId="0" borderId="41" xfId="6" applyFont="1" applyBorder="1"/>
    <xf numFmtId="165" fontId="7" fillId="0" borderId="0" xfId="0" applyNumberFormat="1" applyFont="1"/>
    <xf numFmtId="4" fontId="7" fillId="0" borderId="3" xfId="0" applyNumberFormat="1" applyFont="1" applyBorder="1"/>
    <xf numFmtId="165" fontId="7" fillId="4" borderId="0" xfId="6" applyFont="1" applyFill="1"/>
    <xf numFmtId="0" fontId="10" fillId="9" borderId="8" xfId="0" applyFont="1" applyFill="1" applyBorder="1" applyAlignment="1">
      <alignment wrapText="1"/>
    </xf>
    <xf numFmtId="0" fontId="7" fillId="0" borderId="0" xfId="0" applyFont="1" applyBorder="1"/>
    <xf numFmtId="165" fontId="7" fillId="0" borderId="0" xfId="6" applyFont="1" applyBorder="1"/>
    <xf numFmtId="165" fontId="7" fillId="0" borderId="43" xfId="0" applyNumberFormat="1" applyFont="1" applyBorder="1"/>
    <xf numFmtId="165" fontId="7" fillId="0" borderId="45" xfId="0" applyNumberFormat="1" applyFont="1" applyBorder="1"/>
    <xf numFmtId="165" fontId="7" fillId="0" borderId="49" xfId="6" applyFont="1" applyBorder="1"/>
    <xf numFmtId="14" fontId="0" fillId="0" borderId="48" xfId="0" applyNumberFormat="1" applyFill="1" applyBorder="1"/>
    <xf numFmtId="14" fontId="7" fillId="0" borderId="0" xfId="0" applyNumberFormat="1" applyFont="1"/>
    <xf numFmtId="0" fontId="15" fillId="10" borderId="0" xfId="0" applyFont="1" applyFill="1" applyBorder="1" applyAlignment="1">
      <alignment horizontal="center"/>
    </xf>
    <xf numFmtId="164" fontId="15" fillId="10" borderId="10" xfId="1" applyNumberFormat="1" applyFont="1" applyFill="1" applyBorder="1" applyAlignment="1">
      <alignment horizontal="center"/>
    </xf>
    <xf numFmtId="166" fontId="20" fillId="4" borderId="14" xfId="0" applyNumberFormat="1" applyFont="1" applyFill="1" applyBorder="1"/>
    <xf numFmtId="3" fontId="0" fillId="0" borderId="14" xfId="0" applyNumberFormat="1" applyFill="1" applyBorder="1"/>
    <xf numFmtId="168" fontId="9" fillId="0" borderId="10" xfId="1" applyNumberFormat="1" applyFont="1" applyFill="1" applyBorder="1"/>
    <xf numFmtId="166" fontId="0" fillId="0" borderId="14" xfId="0" applyNumberFormat="1" applyBorder="1"/>
    <xf numFmtId="3" fontId="15" fillId="0" borderId="11" xfId="0" applyNumberFormat="1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3" fontId="15" fillId="0" borderId="13" xfId="0" applyNumberFormat="1" applyFont="1" applyFill="1" applyBorder="1" applyAlignment="1">
      <alignment horizontal="center"/>
    </xf>
    <xf numFmtId="167" fontId="16" fillId="0" borderId="13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165" fontId="0" fillId="0" borderId="0" xfId="6" applyFont="1"/>
    <xf numFmtId="0" fontId="7" fillId="3" borderId="0" xfId="0" applyFont="1" applyFill="1"/>
    <xf numFmtId="3" fontId="7" fillId="0" borderId="0" xfId="0" applyNumberFormat="1" applyFont="1"/>
    <xf numFmtId="14" fontId="7" fillId="0" borderId="13" xfId="9" applyNumberFormat="1" applyFill="1" applyBorder="1"/>
    <xf numFmtId="166" fontId="0" fillId="0" borderId="42" xfId="1" applyNumberFormat="1" applyFont="1" applyBorder="1"/>
    <xf numFmtId="165" fontId="0" fillId="0" borderId="43" xfId="6" applyFont="1" applyBorder="1"/>
    <xf numFmtId="165" fontId="7" fillId="0" borderId="45" xfId="6" applyNumberFormat="1" applyFont="1" applyFill="1" applyBorder="1"/>
    <xf numFmtId="14" fontId="32" fillId="0" borderId="8" xfId="7" applyNumberFormat="1" applyFont="1" applyFill="1" applyBorder="1"/>
    <xf numFmtId="3" fontId="28" fillId="4" borderId="0" xfId="0" applyNumberFormat="1" applyFont="1" applyFill="1" applyAlignment="1">
      <alignment horizontal="right" vertical="top"/>
    </xf>
    <xf numFmtId="165" fontId="14" fillId="0" borderId="0" xfId="6" applyFont="1" applyFill="1" applyBorder="1"/>
    <xf numFmtId="165" fontId="15" fillId="0" borderId="0" xfId="6" applyFont="1" applyFill="1" applyBorder="1"/>
    <xf numFmtId="165" fontId="0" fillId="0" borderId="0" xfId="0" applyNumberFormat="1"/>
    <xf numFmtId="164" fontId="9" fillId="10" borderId="10" xfId="2" applyNumberFormat="1" applyFill="1" applyBorder="1"/>
    <xf numFmtId="167" fontId="9" fillId="10" borderId="10" xfId="2" applyNumberFormat="1" applyFill="1" applyBorder="1"/>
    <xf numFmtId="166" fontId="0" fillId="0" borderId="10" xfId="1" applyNumberFormat="1" applyFont="1" applyFill="1" applyBorder="1"/>
    <xf numFmtId="165" fontId="0" fillId="9" borderId="50" xfId="6" applyFont="1" applyFill="1" applyBorder="1"/>
    <xf numFmtId="0" fontId="0" fillId="9" borderId="10" xfId="0" applyFill="1" applyBorder="1"/>
    <xf numFmtId="166" fontId="0" fillId="9" borderId="10" xfId="1" applyNumberFormat="1" applyFont="1" applyFill="1" applyBorder="1"/>
    <xf numFmtId="3" fontId="0" fillId="9" borderId="10" xfId="0" applyNumberFormat="1" applyFill="1" applyBorder="1"/>
    <xf numFmtId="1" fontId="0" fillId="0" borderId="10" xfId="0" applyNumberFormat="1" applyFill="1" applyBorder="1" applyAlignment="1">
      <alignment horizontal="left"/>
    </xf>
    <xf numFmtId="165" fontId="0" fillId="9" borderId="10" xfId="6" applyFont="1" applyFill="1" applyBorder="1"/>
    <xf numFmtId="0" fontId="0" fillId="0" borderId="10" xfId="0" applyFill="1" applyBorder="1"/>
    <xf numFmtId="0" fontId="0" fillId="0" borderId="0" xfId="0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3" fontId="0" fillId="2" borderId="16" xfId="0" applyNumberForma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166" fontId="0" fillId="2" borderId="1" xfId="1" applyNumberFormat="1" applyFont="1" applyFill="1" applyBorder="1" applyAlignment="1">
      <alignment horizontal="center" vertical="center" wrapText="1"/>
    </xf>
    <xf numFmtId="166" fontId="0" fillId="2" borderId="2" xfId="1" applyNumberFormat="1" applyFont="1" applyFill="1" applyBorder="1" applyAlignment="1">
      <alignment horizontal="center" vertical="center" wrapText="1"/>
    </xf>
    <xf numFmtId="166" fontId="0" fillId="2" borderId="3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3" fontId="19" fillId="2" borderId="4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/>
    </xf>
    <xf numFmtId="0" fontId="10" fillId="0" borderId="21" xfId="2" applyFont="1" applyFill="1" applyBorder="1" applyAlignment="1">
      <alignment horizontal="center"/>
    </xf>
    <xf numFmtId="0" fontId="10" fillId="0" borderId="9" xfId="2" applyFont="1" applyFill="1" applyBorder="1" applyAlignment="1">
      <alignment horizontal="center"/>
    </xf>
    <xf numFmtId="0" fontId="10" fillId="0" borderId="10" xfId="2" applyFont="1" applyFill="1" applyBorder="1" applyAlignment="1">
      <alignment horizontal="center"/>
    </xf>
    <xf numFmtId="1" fontId="13" fillId="0" borderId="0" xfId="2" applyNumberFormat="1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center" wrapText="1"/>
    </xf>
    <xf numFmtId="0" fontId="10" fillId="0" borderId="21" xfId="2" applyFont="1" applyFill="1" applyBorder="1" applyAlignment="1">
      <alignment horizontal="center" wrapText="1"/>
    </xf>
    <xf numFmtId="0" fontId="10" fillId="0" borderId="9" xfId="2" applyFont="1" applyFill="1" applyBorder="1" applyAlignment="1">
      <alignment horizontal="center" wrapText="1"/>
    </xf>
    <xf numFmtId="0" fontId="14" fillId="10" borderId="10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166" fontId="14" fillId="10" borderId="10" xfId="1" applyNumberFormat="1" applyFont="1" applyFill="1" applyBorder="1" applyAlignment="1">
      <alignment horizontal="center" vertical="center" wrapText="1"/>
    </xf>
    <xf numFmtId="3" fontId="14" fillId="10" borderId="10" xfId="1" applyNumberFormat="1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166" fontId="14" fillId="0" borderId="10" xfId="1" applyNumberFormat="1" applyFont="1" applyFill="1" applyBorder="1" applyAlignment="1">
      <alignment horizontal="center" vertical="center" wrapText="1"/>
    </xf>
    <xf numFmtId="3" fontId="14" fillId="0" borderId="10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wrapText="1"/>
    </xf>
    <xf numFmtId="3" fontId="14" fillId="0" borderId="3" xfId="1" applyNumberFormat="1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166" fontId="14" fillId="0" borderId="8" xfId="1" applyNumberFormat="1" applyFont="1" applyFill="1" applyBorder="1" applyAlignment="1">
      <alignment horizontal="center" vertical="center" wrapText="1"/>
    </xf>
    <xf numFmtId="166" fontId="14" fillId="0" borderId="13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wrapText="1"/>
    </xf>
    <xf numFmtId="3" fontId="14" fillId="2" borderId="10" xfId="1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66" fontId="14" fillId="2" borderId="10" xfId="1" applyNumberFormat="1" applyFont="1" applyFill="1" applyBorder="1" applyAlignment="1">
      <alignment horizontal="center" vertical="center" wrapText="1"/>
    </xf>
    <xf numFmtId="166" fontId="14" fillId="0" borderId="1" xfId="1" applyNumberFormat="1" applyFont="1" applyFill="1" applyBorder="1" applyAlignment="1">
      <alignment horizontal="right"/>
    </xf>
    <xf numFmtId="166" fontId="14" fillId="0" borderId="2" xfId="1" applyNumberFormat="1" applyFont="1" applyFill="1" applyBorder="1" applyAlignment="1">
      <alignment horizontal="right"/>
    </xf>
    <xf numFmtId="14" fontId="14" fillId="0" borderId="1" xfId="0" applyNumberFormat="1" applyFont="1" applyFill="1" applyBorder="1" applyAlignment="1">
      <alignment horizontal="right" wrapText="1"/>
    </xf>
    <xf numFmtId="14" fontId="14" fillId="0" borderId="2" xfId="0" applyNumberFormat="1" applyFont="1" applyFill="1" applyBorder="1" applyAlignment="1">
      <alignment horizontal="right" wrapText="1"/>
    </xf>
  </cellXfs>
  <cellStyles count="17">
    <cellStyle name="Millares" xfId="1" builtinId="3"/>
    <cellStyle name="Millares [0]" xfId="6" builtinId="6"/>
    <cellStyle name="Millares [0] 2" xfId="14"/>
    <cellStyle name="Millares 2" xfId="3"/>
    <cellStyle name="Millares 2 2" xfId="10"/>
    <cellStyle name="Millares 3" xfId="8"/>
    <cellStyle name="Millares 4" xfId="15"/>
    <cellStyle name="Millares 5" xfId="16"/>
    <cellStyle name="Moneda 2" xfId="11"/>
    <cellStyle name="Normal" xfId="0" builtinId="0"/>
    <cellStyle name="Normal 2" xfId="2"/>
    <cellStyle name="Normal 2 2" xfId="4"/>
    <cellStyle name="Normal 2 3" xfId="9"/>
    <cellStyle name="Normal 3" xfId="5"/>
    <cellStyle name="Normal 3 2" xfId="12"/>
    <cellStyle name="Normal 4" xfId="7"/>
    <cellStyle name="Porcentaj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0</xdr:rowOff>
    </xdr:from>
    <xdr:to>
      <xdr:col>2</xdr:col>
      <xdr:colOff>842963</xdr:colOff>
      <xdr:row>4</xdr:row>
      <xdr:rowOff>52388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2033588" cy="700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80962</xdr:rowOff>
    </xdr:from>
    <xdr:to>
      <xdr:col>1</xdr:col>
      <xdr:colOff>771525</xdr:colOff>
      <xdr:row>3</xdr:row>
      <xdr:rowOff>23812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962"/>
          <a:ext cx="20335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61912</xdr:rowOff>
    </xdr:from>
    <xdr:to>
      <xdr:col>1</xdr:col>
      <xdr:colOff>657225</xdr:colOff>
      <xdr:row>3</xdr:row>
      <xdr:rowOff>4762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"/>
          <a:ext cx="1333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61912</xdr:rowOff>
    </xdr:from>
    <xdr:to>
      <xdr:col>1</xdr:col>
      <xdr:colOff>657225</xdr:colOff>
      <xdr:row>3</xdr:row>
      <xdr:rowOff>4762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"/>
          <a:ext cx="1562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61912</xdr:rowOff>
    </xdr:from>
    <xdr:to>
      <xdr:col>1</xdr:col>
      <xdr:colOff>657225</xdr:colOff>
      <xdr:row>2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"/>
          <a:ext cx="1419225" cy="55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61912</xdr:rowOff>
    </xdr:from>
    <xdr:to>
      <xdr:col>1</xdr:col>
      <xdr:colOff>657225</xdr:colOff>
      <xdr:row>2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"/>
          <a:ext cx="1419225" cy="55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%2028/Desktop/Upla%20Diego/10%20-%20Octubre/1%20-%20Prestamos/1.1%20CUADROS%20DE%20AMORTIZACI&#211;N%20VIG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"/>
      <sheetName val="repactado 6546117 CHILE"/>
      <sheetName val="35334548 UF CORPBANCA"/>
      <sheetName val="35334513 UF CORPBANCA"/>
      <sheetName val="Santander 18189770"/>
      <sheetName val="SANTANDER 20397755"/>
      <sheetName val="PTMO BANCO DESARROLLO FINAL"/>
      <sheetName val="PRESUPUESTO"/>
    </sheetNames>
    <sheetDataSet>
      <sheetData sheetId="0"/>
      <sheetData sheetId="1"/>
      <sheetData sheetId="2">
        <row r="132">
          <cell r="C132">
            <v>39.659500000000001</v>
          </cell>
        </row>
        <row r="133">
          <cell r="C133">
            <v>40.814399999999999</v>
          </cell>
        </row>
        <row r="134">
          <cell r="C134">
            <v>40.087899999999998</v>
          </cell>
        </row>
        <row r="135">
          <cell r="C135">
            <v>40.301099999999998</v>
          </cell>
        </row>
        <row r="136">
          <cell r="C136">
            <v>43.284799999999997</v>
          </cell>
        </row>
        <row r="137">
          <cell r="C137">
            <v>40.745899999999999</v>
          </cell>
        </row>
        <row r="138">
          <cell r="C138">
            <v>41.871400000000001</v>
          </cell>
        </row>
        <row r="139">
          <cell r="C139">
            <v>41.185600000000001</v>
          </cell>
        </row>
        <row r="140">
          <cell r="C140">
            <v>42.299100000000003</v>
          </cell>
        </row>
        <row r="141">
          <cell r="C141">
            <v>41.629899999999999</v>
          </cell>
        </row>
        <row r="142">
          <cell r="C142">
            <v>41.851399999999998</v>
          </cell>
        </row>
        <row r="143">
          <cell r="C143">
            <v>42.946899999999999</v>
          </cell>
        </row>
        <row r="144">
          <cell r="C144">
            <v>42.302700000000002</v>
          </cell>
        </row>
        <row r="145">
          <cell r="C145">
            <v>43.385899999999999</v>
          </cell>
        </row>
        <row r="146">
          <cell r="C146">
            <v>42.758699999999997</v>
          </cell>
        </row>
        <row r="147">
          <cell r="C147">
            <v>42.986199999999997</v>
          </cell>
        </row>
        <row r="148">
          <cell r="C148">
            <v>44.887099999999997</v>
          </cell>
        </row>
        <row r="149">
          <cell r="C149">
            <v>43.453800000000001</v>
          </cell>
        </row>
        <row r="150">
          <cell r="C150">
            <v>44.505899999999997</v>
          </cell>
        </row>
        <row r="151">
          <cell r="C151">
            <v>43.921900000000001</v>
          </cell>
        </row>
        <row r="152">
          <cell r="C152">
            <v>44.961300000000001</v>
          </cell>
        </row>
        <row r="153">
          <cell r="C153">
            <v>44.3949</v>
          </cell>
        </row>
        <row r="154">
          <cell r="C154">
            <v>44.6312</v>
          </cell>
        </row>
        <row r="155">
          <cell r="C155">
            <v>45.651400000000002</v>
          </cell>
        </row>
        <row r="156">
          <cell r="C156">
            <v>45.111699999999999</v>
          </cell>
        </row>
        <row r="157">
          <cell r="C157">
            <v>46.1188</v>
          </cell>
        </row>
        <row r="158">
          <cell r="C158">
            <v>45.597200000000001</v>
          </cell>
        </row>
        <row r="159">
          <cell r="C159">
            <v>45.839799999999997</v>
          </cell>
        </row>
        <row r="160">
          <cell r="C160">
            <v>48.314100000000003</v>
          </cell>
        </row>
        <row r="161">
          <cell r="C161">
            <v>46.340899999999998</v>
          </cell>
        </row>
        <row r="162">
          <cell r="C162">
            <v>47.314700000000002</v>
          </cell>
        </row>
        <row r="163">
          <cell r="C163">
            <v>46.839300000000001</v>
          </cell>
        </row>
        <row r="164">
          <cell r="C164">
            <v>47.799700000000001</v>
          </cell>
        </row>
        <row r="165">
          <cell r="C165">
            <v>47.3429</v>
          </cell>
        </row>
        <row r="166">
          <cell r="C166">
            <v>47.594799999999999</v>
          </cell>
        </row>
        <row r="167">
          <cell r="C167">
            <v>48.534700000000001</v>
          </cell>
        </row>
        <row r="168">
          <cell r="C168">
            <v>48.106400000000001</v>
          </cell>
        </row>
        <row r="169">
          <cell r="C169">
            <v>49.032400000000003</v>
          </cell>
        </row>
        <row r="170">
          <cell r="C170">
            <v>48.623399999999997</v>
          </cell>
        </row>
        <row r="171">
          <cell r="C171">
            <v>48.882100000000001</v>
          </cell>
        </row>
        <row r="172">
          <cell r="C172">
            <v>51.076599999999999</v>
          </cell>
        </row>
        <row r="173">
          <cell r="C173">
            <v>49.414099999999998</v>
          </cell>
        </row>
        <row r="174">
          <cell r="C174">
            <v>50.304600000000001</v>
          </cell>
        </row>
        <row r="175">
          <cell r="C175">
            <v>49.944699999999997</v>
          </cell>
        </row>
        <row r="176">
          <cell r="C176">
            <v>50.820799999999998</v>
          </cell>
        </row>
        <row r="177">
          <cell r="C177">
            <v>50.481099999999998</v>
          </cell>
        </row>
        <row r="178">
          <cell r="C178">
            <v>50.749699999999997</v>
          </cell>
        </row>
        <row r="179">
          <cell r="C179">
            <v>51.603900000000003</v>
          </cell>
        </row>
        <row r="180">
          <cell r="C180">
            <v>51.2943</v>
          </cell>
        </row>
        <row r="181">
          <cell r="C181">
            <v>52.133800000000001</v>
          </cell>
        </row>
        <row r="182">
          <cell r="C182">
            <v>51.844700000000003</v>
          </cell>
        </row>
        <row r="183">
          <cell r="C183">
            <v>52.120600000000003</v>
          </cell>
        </row>
        <row r="184">
          <cell r="C184">
            <v>54.017299999999999</v>
          </cell>
        </row>
        <row r="185">
          <cell r="C185">
            <v>52.685400000000001</v>
          </cell>
        </row>
        <row r="186">
          <cell r="C186">
            <v>53.487299999999998</v>
          </cell>
        </row>
        <row r="187">
          <cell r="C187">
            <v>53.250500000000002</v>
          </cell>
        </row>
        <row r="188">
          <cell r="C188">
            <v>54.037100000000002</v>
          </cell>
        </row>
        <row r="189">
          <cell r="C189">
            <v>53.821399999999997</v>
          </cell>
        </row>
        <row r="190">
          <cell r="C190">
            <v>54.107799999999997</v>
          </cell>
        </row>
        <row r="191">
          <cell r="C191">
            <v>54.871099999999998</v>
          </cell>
        </row>
        <row r="192">
          <cell r="C192">
            <v>54.687800000000003</v>
          </cell>
        </row>
        <row r="193">
          <cell r="C193">
            <v>55.435400000000001</v>
          </cell>
        </row>
        <row r="194">
          <cell r="C194">
            <v>55.273800000000001</v>
          </cell>
        </row>
        <row r="195">
          <cell r="C195">
            <v>55.567999999999998</v>
          </cell>
        </row>
        <row r="196">
          <cell r="C196">
            <v>56.7196</v>
          </cell>
        </row>
        <row r="197">
          <cell r="C197">
            <v>56.165500000000002</v>
          </cell>
        </row>
        <row r="198">
          <cell r="C198">
            <v>56.872999999999998</v>
          </cell>
        </row>
        <row r="199">
          <cell r="C199">
            <v>56.767099999999999</v>
          </cell>
        </row>
        <row r="200">
          <cell r="C200">
            <v>57.458300000000001</v>
          </cell>
        </row>
        <row r="201">
          <cell r="C201">
            <v>57.374899999999997</v>
          </cell>
        </row>
        <row r="202">
          <cell r="C202">
            <v>57.680300000000003</v>
          </cell>
        </row>
        <row r="203">
          <cell r="C203">
            <v>58.346699999999998</v>
          </cell>
        </row>
        <row r="204">
          <cell r="C204">
            <v>58.297699999999999</v>
          </cell>
        </row>
        <row r="205">
          <cell r="C205">
            <v>58.947400000000002</v>
          </cell>
        </row>
        <row r="206">
          <cell r="C206">
            <v>58.921700000000001</v>
          </cell>
        </row>
        <row r="207">
          <cell r="C207">
            <v>59.235199999999999</v>
          </cell>
        </row>
        <row r="208">
          <cell r="C208">
            <v>60.477600000000002</v>
          </cell>
        </row>
        <row r="209">
          <cell r="C209">
            <v>59.872300000000003</v>
          </cell>
        </row>
        <row r="210">
          <cell r="C210">
            <v>60.479300000000002</v>
          </cell>
        </row>
        <row r="211">
          <cell r="C211">
            <v>60.512799999999999</v>
          </cell>
        </row>
        <row r="212">
          <cell r="C212">
            <v>61.102400000000003</v>
          </cell>
        </row>
        <row r="213">
          <cell r="C213">
            <v>61.16</v>
          </cell>
        </row>
        <row r="214">
          <cell r="C214">
            <v>61.485399999999998</v>
          </cell>
        </row>
        <row r="215">
          <cell r="C215">
            <v>62.048699999999997</v>
          </cell>
        </row>
        <row r="216">
          <cell r="C216">
            <v>62.143000000000001</v>
          </cell>
        </row>
        <row r="217">
          <cell r="C217">
            <v>62.688299999999998</v>
          </cell>
        </row>
        <row r="218">
          <cell r="C218">
            <v>62.807200000000002</v>
          </cell>
        </row>
        <row r="219">
          <cell r="C219">
            <v>63.141399999999997</v>
          </cell>
        </row>
        <row r="220">
          <cell r="C220">
            <v>64.024500000000003</v>
          </cell>
        </row>
        <row r="221">
          <cell r="C221">
            <v>63.818100000000001</v>
          </cell>
        </row>
        <row r="222">
          <cell r="C222">
            <v>64.318200000000004</v>
          </cell>
        </row>
        <row r="223">
          <cell r="C223">
            <v>64.5</v>
          </cell>
        </row>
        <row r="224">
          <cell r="C224">
            <v>64.9816</v>
          </cell>
        </row>
        <row r="225">
          <cell r="C225">
            <v>65.189099999999996</v>
          </cell>
        </row>
        <row r="226">
          <cell r="C226">
            <v>65.536000000000001</v>
          </cell>
        </row>
        <row r="227">
          <cell r="C227">
            <v>65.989500000000007</v>
          </cell>
        </row>
        <row r="228">
          <cell r="C228">
            <v>66.235900000000001</v>
          </cell>
        </row>
        <row r="229">
          <cell r="C229">
            <v>66.670400000000001</v>
          </cell>
        </row>
        <row r="230">
          <cell r="C230">
            <v>66.943299999999994</v>
          </cell>
        </row>
        <row r="231">
          <cell r="C231">
            <v>67.299499999999995</v>
          </cell>
        </row>
        <row r="232">
          <cell r="C232">
            <v>67.800200000000004</v>
          </cell>
        </row>
        <row r="233">
          <cell r="C233">
            <v>68.018500000000003</v>
          </cell>
        </row>
        <row r="234">
          <cell r="C234">
            <v>68.404600000000002</v>
          </cell>
        </row>
        <row r="235">
          <cell r="C235">
            <v>68.744399999999999</v>
          </cell>
        </row>
        <row r="236">
          <cell r="C236">
            <v>3.8412000000000002</v>
          </cell>
        </row>
      </sheetData>
      <sheetData sheetId="3">
        <row r="132">
          <cell r="C132">
            <v>109.9927</v>
          </cell>
        </row>
        <row r="133">
          <cell r="C133">
            <v>113.2273</v>
          </cell>
        </row>
        <row r="134">
          <cell r="C134">
            <v>111.1806</v>
          </cell>
        </row>
        <row r="135">
          <cell r="C135">
            <v>111.7723</v>
          </cell>
        </row>
        <row r="136">
          <cell r="C136">
            <v>120.1417</v>
          </cell>
        </row>
        <row r="137">
          <cell r="C137">
            <v>113.0064</v>
          </cell>
        </row>
        <row r="138">
          <cell r="C138">
            <v>116.1593</v>
          </cell>
        </row>
        <row r="139">
          <cell r="C139">
            <v>114.226</v>
          </cell>
        </row>
        <row r="140">
          <cell r="C140">
            <v>117.3458</v>
          </cell>
        </row>
        <row r="141">
          <cell r="C141">
            <v>115.45829999999999</v>
          </cell>
        </row>
        <row r="142">
          <cell r="C142">
            <v>116.0728</v>
          </cell>
        </row>
        <row r="143">
          <cell r="C143">
            <v>119.1425</v>
          </cell>
        </row>
        <row r="144">
          <cell r="C144">
            <v>117.3245</v>
          </cell>
        </row>
        <row r="145">
          <cell r="C145">
            <v>120.3604</v>
          </cell>
        </row>
        <row r="146">
          <cell r="C146">
            <v>118.5894</v>
          </cell>
        </row>
        <row r="147">
          <cell r="C147">
            <v>119.2205</v>
          </cell>
        </row>
        <row r="148">
          <cell r="C148">
            <v>124.5549</v>
          </cell>
        </row>
        <row r="149">
          <cell r="C149">
            <v>120.51779999999999</v>
          </cell>
        </row>
        <row r="150">
          <cell r="C150">
            <v>123.4671</v>
          </cell>
        </row>
        <row r="151">
          <cell r="C151">
            <v>121.81619999999999</v>
          </cell>
        </row>
        <row r="152">
          <cell r="C152">
            <v>124.7303</v>
          </cell>
        </row>
        <row r="153">
          <cell r="C153">
            <v>123.12820000000001</v>
          </cell>
        </row>
        <row r="154">
          <cell r="C154">
            <v>123.7834</v>
          </cell>
        </row>
        <row r="155">
          <cell r="C155">
            <v>126.6442</v>
          </cell>
        </row>
        <row r="156">
          <cell r="C156">
            <v>125.1161</v>
          </cell>
        </row>
        <row r="157">
          <cell r="C157">
            <v>127.9408</v>
          </cell>
        </row>
        <row r="158">
          <cell r="C158">
            <v>126.4628</v>
          </cell>
        </row>
        <row r="159">
          <cell r="C159">
            <v>127.1358</v>
          </cell>
        </row>
        <row r="160">
          <cell r="C160">
            <v>134.09229999999999</v>
          </cell>
        </row>
        <row r="161">
          <cell r="C161">
            <v>128.52600000000001</v>
          </cell>
        </row>
        <row r="162">
          <cell r="C162">
            <v>131.25819999999999</v>
          </cell>
        </row>
        <row r="163">
          <cell r="C163">
            <v>129.9085</v>
          </cell>
        </row>
        <row r="164">
          <cell r="C164">
            <v>132.60319999999999</v>
          </cell>
        </row>
        <row r="165">
          <cell r="C165">
            <v>131.30549999999999</v>
          </cell>
        </row>
        <row r="166">
          <cell r="C166">
            <v>132.0042</v>
          </cell>
        </row>
        <row r="167">
          <cell r="C167">
            <v>134.6422</v>
          </cell>
        </row>
        <row r="168">
          <cell r="C168">
            <v>133.42320000000001</v>
          </cell>
        </row>
        <row r="169">
          <cell r="C169">
            <v>136.02269999999999</v>
          </cell>
        </row>
        <row r="170">
          <cell r="C170">
            <v>134.8571</v>
          </cell>
        </row>
        <row r="171">
          <cell r="C171">
            <v>135.57480000000001</v>
          </cell>
        </row>
        <row r="172">
          <cell r="C172">
            <v>141.7552</v>
          </cell>
        </row>
        <row r="173">
          <cell r="C173">
            <v>137.05070000000001</v>
          </cell>
        </row>
        <row r="174">
          <cell r="C174">
            <v>139.55179999999999</v>
          </cell>
        </row>
        <row r="175">
          <cell r="C175">
            <v>138.52260000000001</v>
          </cell>
        </row>
        <row r="176">
          <cell r="C176">
            <v>140.98390000000001</v>
          </cell>
        </row>
        <row r="177">
          <cell r="C177">
            <v>140.01009999999999</v>
          </cell>
        </row>
        <row r="178">
          <cell r="C178">
            <v>140.7552</v>
          </cell>
        </row>
        <row r="179">
          <cell r="C179">
            <v>143.1559</v>
          </cell>
        </row>
        <row r="180">
          <cell r="C180">
            <v>142.26609999999999</v>
          </cell>
        </row>
        <row r="181">
          <cell r="C181">
            <v>144.6258</v>
          </cell>
        </row>
        <row r="182">
          <cell r="C182">
            <v>143.7928</v>
          </cell>
        </row>
        <row r="183">
          <cell r="C183">
            <v>144.55799999999999</v>
          </cell>
        </row>
        <row r="184">
          <cell r="C184">
            <v>149.91229999999999</v>
          </cell>
        </row>
        <row r="185">
          <cell r="C185">
            <v>146.1251</v>
          </cell>
        </row>
        <row r="186">
          <cell r="C186">
            <v>148.3802</v>
          </cell>
        </row>
        <row r="187">
          <cell r="C187">
            <v>147.69229999999999</v>
          </cell>
        </row>
        <row r="188">
          <cell r="C188">
            <v>149.905</v>
          </cell>
        </row>
        <row r="189">
          <cell r="C189">
            <v>149.27610000000001</v>
          </cell>
        </row>
        <row r="190">
          <cell r="C190">
            <v>150.07050000000001</v>
          </cell>
        </row>
        <row r="191">
          <cell r="C191">
            <v>152.21860000000001</v>
          </cell>
        </row>
        <row r="192">
          <cell r="C192">
            <v>151.67910000000001</v>
          </cell>
        </row>
        <row r="193">
          <cell r="C193">
            <v>153.78370000000001</v>
          </cell>
        </row>
        <row r="194">
          <cell r="C194">
            <v>153.3047</v>
          </cell>
        </row>
        <row r="195">
          <cell r="C195">
            <v>154.12049999999999</v>
          </cell>
        </row>
        <row r="196">
          <cell r="C196">
            <v>157.37710000000001</v>
          </cell>
        </row>
        <row r="197">
          <cell r="C197">
            <v>155.7782</v>
          </cell>
        </row>
        <row r="198">
          <cell r="C198">
            <v>157.77170000000001</v>
          </cell>
        </row>
        <row r="199">
          <cell r="C199">
            <v>157.4468</v>
          </cell>
        </row>
        <row r="200">
          <cell r="C200">
            <v>159.39510000000001</v>
          </cell>
        </row>
        <row r="201">
          <cell r="C201">
            <v>159.13300000000001</v>
          </cell>
        </row>
        <row r="202">
          <cell r="C202">
            <v>159.97980000000001</v>
          </cell>
        </row>
        <row r="203">
          <cell r="C203">
            <v>161.85939999999999</v>
          </cell>
        </row>
        <row r="204">
          <cell r="C204">
            <v>161.6925</v>
          </cell>
        </row>
        <row r="205">
          <cell r="C205">
            <v>163.5257</v>
          </cell>
        </row>
        <row r="206">
          <cell r="C206">
            <v>163.42320000000001</v>
          </cell>
        </row>
        <row r="207">
          <cell r="C207">
            <v>164.2929</v>
          </cell>
        </row>
        <row r="208">
          <cell r="C208">
            <v>167.8322</v>
          </cell>
        </row>
        <row r="209">
          <cell r="C209">
            <v>166.06039999999999</v>
          </cell>
        </row>
        <row r="210">
          <cell r="C210">
            <v>167.77510000000001</v>
          </cell>
        </row>
        <row r="211">
          <cell r="C211">
            <v>167.83690000000001</v>
          </cell>
        </row>
        <row r="212">
          <cell r="C212">
            <v>169.5035</v>
          </cell>
        </row>
        <row r="213">
          <cell r="C213">
            <v>169.63220000000001</v>
          </cell>
        </row>
        <row r="214">
          <cell r="C214">
            <v>170.53489999999999</v>
          </cell>
        </row>
        <row r="215">
          <cell r="C215">
            <v>172.1283</v>
          </cell>
        </row>
        <row r="216">
          <cell r="C216">
            <v>172.35839999999999</v>
          </cell>
        </row>
        <row r="217">
          <cell r="C217">
            <v>173.9024</v>
          </cell>
        </row>
        <row r="218">
          <cell r="C218">
            <v>174.2011</v>
          </cell>
        </row>
        <row r="219">
          <cell r="C219">
            <v>175.12809999999999</v>
          </cell>
        </row>
        <row r="220">
          <cell r="C220">
            <v>177.67089999999999</v>
          </cell>
        </row>
        <row r="221">
          <cell r="C221">
            <v>177.00559999999999</v>
          </cell>
        </row>
        <row r="222">
          <cell r="C222">
            <v>178.42359999999999</v>
          </cell>
        </row>
        <row r="223">
          <cell r="C223">
            <v>178.89709999999999</v>
          </cell>
        </row>
        <row r="224">
          <cell r="C224">
            <v>180.2638</v>
          </cell>
        </row>
        <row r="225">
          <cell r="C225">
            <v>180.80840000000001</v>
          </cell>
        </row>
        <row r="226">
          <cell r="C226">
            <v>181.7706</v>
          </cell>
        </row>
        <row r="227">
          <cell r="C227">
            <v>183.05950000000001</v>
          </cell>
        </row>
        <row r="228">
          <cell r="C228">
            <v>183.71209999999999</v>
          </cell>
        </row>
        <row r="229">
          <cell r="C229">
            <v>184.94839999999999</v>
          </cell>
        </row>
        <row r="230">
          <cell r="C230">
            <v>185.67400000000001</v>
          </cell>
        </row>
        <row r="231">
          <cell r="C231">
            <v>186.66210000000001</v>
          </cell>
        </row>
        <row r="232">
          <cell r="C232">
            <v>188.14420000000001</v>
          </cell>
        </row>
        <row r="233">
          <cell r="C233">
            <v>188.6567</v>
          </cell>
        </row>
        <row r="234">
          <cell r="C234">
            <v>189.75890000000001</v>
          </cell>
        </row>
        <row r="235">
          <cell r="C235">
            <v>190.6705</v>
          </cell>
        </row>
        <row r="236">
          <cell r="C236">
            <v>191.6634</v>
          </cell>
        </row>
      </sheetData>
      <sheetData sheetId="4">
        <row r="60">
          <cell r="C60">
            <v>489.90710000000001</v>
          </cell>
        </row>
        <row r="61">
          <cell r="C61">
            <v>499.40539999999999</v>
          </cell>
        </row>
        <row r="62">
          <cell r="C62">
            <v>494.31139999999999</v>
          </cell>
        </row>
        <row r="63">
          <cell r="C63">
            <v>496.51209999999998</v>
          </cell>
        </row>
        <row r="64">
          <cell r="C64">
            <v>520.03229999999996</v>
          </cell>
        </row>
        <row r="65">
          <cell r="C65">
            <v>501.03769999999997</v>
          </cell>
        </row>
        <row r="66">
          <cell r="C66">
            <v>510.22489999999999</v>
          </cell>
        </row>
        <row r="67">
          <cell r="C67">
            <v>505.53980000000001</v>
          </cell>
        </row>
        <row r="68">
          <cell r="C68">
            <v>514.60109999999997</v>
          </cell>
        </row>
        <row r="69">
          <cell r="C69">
            <v>510.08139999999997</v>
          </cell>
        </row>
        <row r="70">
          <cell r="C70">
            <v>512.35220000000004</v>
          </cell>
        </row>
        <row r="71">
          <cell r="C71">
            <v>521.22320000000002</v>
          </cell>
        </row>
        <row r="72">
          <cell r="C72">
            <v>516.95360000000005</v>
          </cell>
        </row>
        <row r="73">
          <cell r="C73">
            <v>525.69600000000003</v>
          </cell>
        </row>
        <row r="74">
          <cell r="C74">
            <v>521.59550000000002</v>
          </cell>
        </row>
        <row r="75">
          <cell r="C75">
            <v>523.91759999999999</v>
          </cell>
        </row>
        <row r="76">
          <cell r="C76">
            <v>538.68060000000003</v>
          </cell>
        </row>
        <row r="77">
          <cell r="C77">
            <v>528.64819999999997</v>
          </cell>
        </row>
        <row r="78">
          <cell r="C78">
            <v>537.06370000000004</v>
          </cell>
        </row>
        <row r="79">
          <cell r="C79">
            <v>533.39269999999999</v>
          </cell>
        </row>
        <row r="80">
          <cell r="C80">
            <v>541.67560000000003</v>
          </cell>
        </row>
        <row r="81">
          <cell r="C81">
            <v>538.17880000000002</v>
          </cell>
        </row>
        <row r="82">
          <cell r="C82">
            <v>540.57479999999998</v>
          </cell>
        </row>
        <row r="83">
          <cell r="C83">
            <v>548.65689999999995</v>
          </cell>
        </row>
        <row r="84">
          <cell r="C84">
            <v>545.42399999999998</v>
          </cell>
        </row>
        <row r="85">
          <cell r="C85">
            <v>553.37059999999997</v>
          </cell>
        </row>
        <row r="86">
          <cell r="C86">
            <v>550.31569999999999</v>
          </cell>
        </row>
        <row r="87">
          <cell r="C87">
            <v>552.76570000000004</v>
          </cell>
        </row>
        <row r="88">
          <cell r="C88">
            <v>571.06820000000005</v>
          </cell>
        </row>
        <row r="89">
          <cell r="C89">
            <v>557.76900000000001</v>
          </cell>
        </row>
        <row r="90">
          <cell r="C90">
            <v>565.37059999999997</v>
          </cell>
        </row>
        <row r="91">
          <cell r="C91">
            <v>562.76909999999998</v>
          </cell>
        </row>
        <row r="92">
          <cell r="C92">
            <v>570.23099999999999</v>
          </cell>
        </row>
        <row r="93">
          <cell r="C93">
            <v>567.81320000000005</v>
          </cell>
        </row>
        <row r="94">
          <cell r="C94">
            <v>570.34100000000001</v>
          </cell>
        </row>
        <row r="95">
          <cell r="C95">
            <v>577.59130000000005</v>
          </cell>
        </row>
        <row r="96">
          <cell r="C96">
            <v>575.45159999999998</v>
          </cell>
        </row>
        <row r="97">
          <cell r="C97">
            <v>582.55889999999999</v>
          </cell>
        </row>
        <row r="98">
          <cell r="C98">
            <v>580.60699999999997</v>
          </cell>
        </row>
        <row r="99">
          <cell r="C99">
            <v>583.19179999999994</v>
          </cell>
        </row>
        <row r="100">
          <cell r="C100">
            <v>598.67219999999998</v>
          </cell>
        </row>
        <row r="101">
          <cell r="C101">
            <v>588.45339999999999</v>
          </cell>
        </row>
        <row r="102">
          <cell r="C102">
            <v>595.19740000000002</v>
          </cell>
        </row>
        <row r="103">
          <cell r="C103">
            <v>593.72289999999998</v>
          </cell>
        </row>
        <row r="104">
          <cell r="C104">
            <v>600.31960000000004</v>
          </cell>
        </row>
        <row r="105">
          <cell r="C105">
            <v>599.03880000000004</v>
          </cell>
        </row>
        <row r="106">
          <cell r="C106">
            <v>601.7056</v>
          </cell>
        </row>
        <row r="107">
          <cell r="C107">
            <v>608.07920000000001</v>
          </cell>
        </row>
        <row r="108">
          <cell r="C108">
            <v>607.0915</v>
          </cell>
        </row>
        <row r="109">
          <cell r="C109">
            <v>613.31460000000004</v>
          </cell>
        </row>
        <row r="110">
          <cell r="C110">
            <v>612.52470000000005</v>
          </cell>
        </row>
        <row r="111">
          <cell r="C111">
            <v>615.25160000000005</v>
          </cell>
        </row>
        <row r="112">
          <cell r="C112">
            <v>627.75840000000005</v>
          </cell>
        </row>
        <row r="113">
          <cell r="C113">
            <v>620.78549999999996</v>
          </cell>
        </row>
        <row r="114">
          <cell r="C114">
            <v>626.62580000000003</v>
          </cell>
        </row>
        <row r="115">
          <cell r="C115">
            <v>626.33889999999997</v>
          </cell>
        </row>
        <row r="116">
          <cell r="C116">
            <v>632.02390000000003</v>
          </cell>
        </row>
        <row r="117">
          <cell r="C117">
            <v>631.94100000000003</v>
          </cell>
        </row>
        <row r="118">
          <cell r="C118">
            <v>634.75440000000003</v>
          </cell>
        </row>
        <row r="119">
          <cell r="C119">
            <v>640.20429999999999</v>
          </cell>
        </row>
        <row r="120">
          <cell r="C120">
            <v>640.43039999999996</v>
          </cell>
        </row>
        <row r="121">
          <cell r="C121">
            <v>645.72170000000006</v>
          </cell>
        </row>
        <row r="122">
          <cell r="C122">
            <v>646.15629999999999</v>
          </cell>
        </row>
        <row r="123">
          <cell r="C123">
            <v>649.03300000000002</v>
          </cell>
        </row>
        <row r="124">
          <cell r="C124">
            <v>656.24509999999998</v>
          </cell>
        </row>
        <row r="125">
          <cell r="C125">
            <v>654.84400000000005</v>
          </cell>
        </row>
        <row r="126">
          <cell r="C126">
            <v>659.73239999999998</v>
          </cell>
        </row>
        <row r="127">
          <cell r="C127">
            <v>660.69640000000004</v>
          </cell>
        </row>
        <row r="128">
          <cell r="C128">
            <v>665.4212</v>
          </cell>
        </row>
        <row r="129">
          <cell r="C129">
            <v>666.60019999999997</v>
          </cell>
        </row>
        <row r="130">
          <cell r="C130">
            <v>669.56790000000001</v>
          </cell>
        </row>
        <row r="131">
          <cell r="C131">
            <v>674.04470000000003</v>
          </cell>
        </row>
        <row r="132">
          <cell r="C132">
            <v>675.54960000000005</v>
          </cell>
        </row>
        <row r="133">
          <cell r="C133">
            <v>679.85919999999999</v>
          </cell>
        </row>
        <row r="134">
          <cell r="C134">
            <v>681.5838</v>
          </cell>
        </row>
        <row r="135">
          <cell r="C135">
            <v>684.6182</v>
          </cell>
        </row>
        <row r="136">
          <cell r="C136">
            <v>690.69100000000003</v>
          </cell>
        </row>
        <row r="137">
          <cell r="C137">
            <v>690.74099999999999</v>
          </cell>
        </row>
        <row r="138">
          <cell r="C138">
            <v>694.62599999999998</v>
          </cell>
        </row>
        <row r="139">
          <cell r="C139">
            <v>696.9085</v>
          </cell>
        </row>
        <row r="140">
          <cell r="C140">
            <v>700.62120000000004</v>
          </cell>
        </row>
        <row r="141">
          <cell r="C141">
            <v>703.13030000000003</v>
          </cell>
        </row>
        <row r="142">
          <cell r="C142">
            <v>706.26049999999998</v>
          </cell>
        </row>
        <row r="143">
          <cell r="C143">
            <v>709.71180000000004</v>
          </cell>
        </row>
        <row r="144">
          <cell r="C144">
            <v>712.56439999999998</v>
          </cell>
        </row>
        <row r="145">
          <cell r="C145">
            <v>715.83929999999998</v>
          </cell>
        </row>
      </sheetData>
      <sheetData sheetId="5">
        <row r="24">
          <cell r="C24">
            <v>18406129</v>
          </cell>
        </row>
        <row r="25">
          <cell r="C25">
            <v>18482207</v>
          </cell>
        </row>
        <row r="26">
          <cell r="C26">
            <v>18637566</v>
          </cell>
        </row>
        <row r="27">
          <cell r="C27">
            <v>18482675</v>
          </cell>
        </row>
        <row r="28">
          <cell r="C28">
            <v>18934078</v>
          </cell>
        </row>
        <row r="29">
          <cell r="C29">
            <v>18933274</v>
          </cell>
        </row>
        <row r="30">
          <cell r="C30">
            <v>18937516</v>
          </cell>
        </row>
        <row r="31">
          <cell r="C31">
            <v>18880382</v>
          </cell>
        </row>
        <row r="32">
          <cell r="C32">
            <v>19152712</v>
          </cell>
        </row>
        <row r="33">
          <cell r="C33">
            <v>19104028</v>
          </cell>
        </row>
        <row r="34">
          <cell r="C34">
            <v>19065344</v>
          </cell>
        </row>
        <row r="35">
          <cell r="C35">
            <v>19430639</v>
          </cell>
        </row>
        <row r="36">
          <cell r="C36">
            <v>19234726</v>
          </cell>
        </row>
        <row r="37">
          <cell r="C37">
            <v>19574990</v>
          </cell>
        </row>
        <row r="38">
          <cell r="C38">
            <v>19502521</v>
          </cell>
        </row>
        <row r="39">
          <cell r="C39">
            <v>19537216</v>
          </cell>
        </row>
        <row r="40">
          <cell r="C40">
            <v>19793818</v>
          </cell>
        </row>
        <row r="41">
          <cell r="C41">
            <v>19745700</v>
          </cell>
        </row>
        <row r="42">
          <cell r="C42">
            <v>19789276</v>
          </cell>
        </row>
        <row r="43">
          <cell r="C43">
            <v>19979912</v>
          </cell>
        </row>
        <row r="44">
          <cell r="C44">
            <v>20024431</v>
          </cell>
        </row>
        <row r="45">
          <cell r="C45">
            <v>20044396</v>
          </cell>
        </row>
        <row r="46">
          <cell r="C46">
            <v>20129919</v>
          </cell>
        </row>
        <row r="47">
          <cell r="C47">
            <v>20314646</v>
          </cell>
        </row>
        <row r="48">
          <cell r="C48">
            <v>20324483</v>
          </cell>
        </row>
        <row r="49">
          <cell r="C49">
            <v>20427783</v>
          </cell>
        </row>
        <row r="50">
          <cell r="C50">
            <v>20459791</v>
          </cell>
        </row>
        <row r="51">
          <cell r="C51">
            <v>20605173</v>
          </cell>
        </row>
        <row r="52">
          <cell r="C52">
            <v>20695938</v>
          </cell>
        </row>
        <row r="53">
          <cell r="C53">
            <v>20723206</v>
          </cell>
        </row>
        <row r="54">
          <cell r="C54">
            <v>20850570</v>
          </cell>
        </row>
        <row r="55">
          <cell r="C55">
            <v>20923133</v>
          </cell>
        </row>
      </sheetData>
      <sheetData sheetId="6">
        <row r="176">
          <cell r="C176">
            <v>440.94639999999998</v>
          </cell>
        </row>
        <row r="177">
          <cell r="C177">
            <v>458.6499</v>
          </cell>
        </row>
        <row r="178">
          <cell r="C178">
            <v>451.0016</v>
          </cell>
        </row>
        <row r="179">
          <cell r="C179">
            <v>453.46</v>
          </cell>
        </row>
        <row r="180">
          <cell r="C180">
            <v>470.43509999999998</v>
          </cell>
        </row>
        <row r="181">
          <cell r="C181">
            <v>458.49599999999998</v>
          </cell>
        </row>
        <row r="182">
          <cell r="C182">
            <v>456.32400000000001</v>
          </cell>
        </row>
        <row r="183">
          <cell r="C183">
            <v>472.66430000000003</v>
          </cell>
        </row>
        <row r="184">
          <cell r="C184">
            <v>470.56670000000003</v>
          </cell>
        </row>
        <row r="185">
          <cell r="C185">
            <v>464.19889999999998</v>
          </cell>
        </row>
        <row r="186">
          <cell r="C186">
            <v>475.49759999999998</v>
          </cell>
        </row>
        <row r="187">
          <cell r="C187">
            <v>478.00580000000002</v>
          </cell>
        </row>
        <row r="188">
          <cell r="C188">
            <v>476.35160000000002</v>
          </cell>
        </row>
        <row r="189">
          <cell r="C189">
            <v>483.0401</v>
          </cell>
        </row>
        <row r="190">
          <cell r="C190">
            <v>473.56689999999998</v>
          </cell>
        </row>
        <row r="191">
          <cell r="C191">
            <v>492.01</v>
          </cell>
        </row>
        <row r="192">
          <cell r="C192">
            <v>494.5188</v>
          </cell>
        </row>
        <row r="193">
          <cell r="C193">
            <v>482.03910000000002</v>
          </cell>
        </row>
        <row r="194">
          <cell r="C194">
            <v>503.16399999999999</v>
          </cell>
        </row>
        <row r="195">
          <cell r="C195">
            <v>494.91</v>
          </cell>
        </row>
        <row r="196">
          <cell r="C196">
            <v>494.11750000000001</v>
          </cell>
        </row>
        <row r="197">
          <cell r="C197">
            <v>507.10739999999998</v>
          </cell>
        </row>
        <row r="198">
          <cell r="C198">
            <v>503.06509999999997</v>
          </cell>
        </row>
        <row r="199">
          <cell r="C199">
            <v>505.8073</v>
          </cell>
        </row>
        <row r="200">
          <cell r="C200">
            <v>511.70100000000002</v>
          </cell>
        </row>
        <row r="201">
          <cell r="C201">
            <v>514.40020000000004</v>
          </cell>
        </row>
        <row r="202">
          <cell r="C202">
            <v>514.15740000000005</v>
          </cell>
        </row>
        <row r="203">
          <cell r="C203">
            <v>516.96</v>
          </cell>
        </row>
        <row r="204">
          <cell r="C204">
            <v>528.10260000000005</v>
          </cell>
        </row>
        <row r="205">
          <cell r="C205">
            <v>519.97439999999995</v>
          </cell>
        </row>
        <row r="206">
          <cell r="C206">
            <v>530.67200000000003</v>
          </cell>
        </row>
        <row r="207">
          <cell r="C207">
            <v>528.38340000000005</v>
          </cell>
        </row>
        <row r="208">
          <cell r="C208">
            <v>531.26350000000002</v>
          </cell>
        </row>
        <row r="209">
          <cell r="C209">
            <v>536.47029999999995</v>
          </cell>
        </row>
        <row r="210">
          <cell r="C210">
            <v>532.65020000000004</v>
          </cell>
        </row>
        <row r="211">
          <cell r="C211">
            <v>546.35590000000002</v>
          </cell>
        </row>
        <row r="212">
          <cell r="C212">
            <v>542.96500000000003</v>
          </cell>
        </row>
        <row r="213">
          <cell r="C213">
            <v>543.9932</v>
          </cell>
        </row>
        <row r="214">
          <cell r="C214">
            <v>552.56150000000002</v>
          </cell>
        </row>
        <row r="215">
          <cell r="C215">
            <v>551.90179999999998</v>
          </cell>
        </row>
        <row r="216">
          <cell r="C216">
            <v>559.83489999999995</v>
          </cell>
        </row>
        <row r="217">
          <cell r="C217">
            <v>557.96169999999995</v>
          </cell>
        </row>
        <row r="218">
          <cell r="C218">
            <v>562.44809999999995</v>
          </cell>
        </row>
        <row r="219">
          <cell r="C219">
            <v>561.37649999999996</v>
          </cell>
        </row>
        <row r="220">
          <cell r="C220">
            <v>570.87120000000004</v>
          </cell>
        </row>
        <row r="221">
          <cell r="C221">
            <v>570.2405</v>
          </cell>
        </row>
        <row r="222">
          <cell r="C222">
            <v>572.30200000000002</v>
          </cell>
        </row>
        <row r="223">
          <cell r="C223">
            <v>578.36069999999995</v>
          </cell>
        </row>
        <row r="224">
          <cell r="C224">
            <v>579.62090000000001</v>
          </cell>
        </row>
        <row r="225">
          <cell r="C225">
            <v>582.78030000000001</v>
          </cell>
        </row>
        <row r="226">
          <cell r="C226">
            <v>586.59699999999998</v>
          </cell>
        </row>
        <row r="227">
          <cell r="C227">
            <v>588.08050000000003</v>
          </cell>
        </row>
        <row r="228">
          <cell r="C228">
            <v>593.66060000000004</v>
          </cell>
        </row>
        <row r="229">
          <cell r="C229">
            <v>596.25419999999997</v>
          </cell>
        </row>
        <row r="230">
          <cell r="C230">
            <v>1275.7784999999999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H13"/>
  <sheetViews>
    <sheetView workbookViewId="0">
      <selection activeCell="C13" sqref="C13"/>
    </sheetView>
  </sheetViews>
  <sheetFormatPr baseColWidth="10" defaultRowHeight="12.75" x14ac:dyDescent="0.2"/>
  <cols>
    <col min="2" max="2" width="11.42578125" style="103"/>
    <col min="3" max="3" width="71.7109375" bestFit="1" customWidth="1"/>
    <col min="4" max="4" width="16.7109375" style="84" customWidth="1"/>
    <col min="5" max="5" width="34.28515625" bestFit="1" customWidth="1"/>
    <col min="6" max="6" width="25.140625" bestFit="1" customWidth="1"/>
    <col min="7" max="7" width="49.85546875" bestFit="1" customWidth="1"/>
  </cols>
  <sheetData>
    <row r="2" spans="2:8" ht="13.5" thickBot="1" x14ac:dyDescent="0.25"/>
    <row r="3" spans="2:8" x14ac:dyDescent="0.2">
      <c r="B3" s="257" t="s">
        <v>69</v>
      </c>
      <c r="C3" s="259" t="s">
        <v>58</v>
      </c>
      <c r="D3" s="259" t="s">
        <v>60</v>
      </c>
      <c r="E3" s="259" t="s">
        <v>61</v>
      </c>
      <c r="F3" s="259" t="s">
        <v>62</v>
      </c>
      <c r="G3" s="261" t="s">
        <v>66</v>
      </c>
      <c r="H3" s="256"/>
    </row>
    <row r="4" spans="2:8" ht="13.5" thickBot="1" x14ac:dyDescent="0.25">
      <c r="B4" s="258"/>
      <c r="C4" s="260"/>
      <c r="D4" s="260"/>
      <c r="E4" s="260"/>
      <c r="F4" s="260"/>
      <c r="G4" s="262"/>
      <c r="H4" s="256"/>
    </row>
    <row r="5" spans="2:8" x14ac:dyDescent="0.2">
      <c r="B5" s="107">
        <v>1</v>
      </c>
      <c r="C5" s="108" t="s">
        <v>59</v>
      </c>
      <c r="D5" s="109">
        <v>2004</v>
      </c>
      <c r="E5" s="110" t="s">
        <v>71</v>
      </c>
      <c r="F5" s="108" t="s">
        <v>63</v>
      </c>
      <c r="G5" s="111" t="s">
        <v>67</v>
      </c>
    </row>
    <row r="6" spans="2:8" ht="13.5" thickBot="1" x14ac:dyDescent="0.25">
      <c r="B6" s="112"/>
      <c r="C6" s="113"/>
      <c r="D6" s="114"/>
      <c r="E6" s="113"/>
      <c r="F6" s="113"/>
      <c r="G6" s="115" t="s">
        <v>68</v>
      </c>
    </row>
    <row r="7" spans="2:8" x14ac:dyDescent="0.2">
      <c r="B7" s="107">
        <v>2</v>
      </c>
      <c r="C7" s="108" t="s">
        <v>64</v>
      </c>
      <c r="D7" s="109">
        <v>2004</v>
      </c>
      <c r="E7" s="108" t="s">
        <v>65</v>
      </c>
      <c r="F7" s="108" t="s">
        <v>63</v>
      </c>
      <c r="G7" s="111" t="s">
        <v>67</v>
      </c>
    </row>
    <row r="8" spans="2:8" ht="13.5" thickBot="1" x14ac:dyDescent="0.25">
      <c r="B8" s="112"/>
      <c r="C8" s="113"/>
      <c r="D8" s="114"/>
      <c r="E8" s="113"/>
      <c r="F8" s="113"/>
      <c r="G8" s="115" t="s">
        <v>68</v>
      </c>
    </row>
    <row r="9" spans="2:8" ht="13.5" thickBot="1" x14ac:dyDescent="0.25">
      <c r="B9" s="107">
        <v>3</v>
      </c>
      <c r="C9" s="110" t="s">
        <v>72</v>
      </c>
      <c r="D9" s="109">
        <v>2012</v>
      </c>
      <c r="E9" s="110" t="s">
        <v>70</v>
      </c>
      <c r="F9" s="110" t="s">
        <v>44</v>
      </c>
      <c r="G9" s="111" t="s">
        <v>68</v>
      </c>
    </row>
    <row r="10" spans="2:8" ht="13.5" thickBot="1" x14ac:dyDescent="0.25">
      <c r="B10" s="116">
        <v>4</v>
      </c>
      <c r="C10" s="117" t="s">
        <v>73</v>
      </c>
      <c r="D10" s="118">
        <v>2008</v>
      </c>
      <c r="E10" s="117" t="s">
        <v>74</v>
      </c>
      <c r="F10" s="117" t="s">
        <v>44</v>
      </c>
      <c r="G10" s="119" t="s">
        <v>75</v>
      </c>
    </row>
    <row r="11" spans="2:8" ht="13.5" thickBot="1" x14ac:dyDescent="0.25">
      <c r="B11" s="116">
        <v>5</v>
      </c>
      <c r="C11" s="117" t="s">
        <v>76</v>
      </c>
      <c r="D11" s="118">
        <v>2018</v>
      </c>
      <c r="E11" s="117" t="s">
        <v>77</v>
      </c>
      <c r="F11" s="117" t="s">
        <v>29</v>
      </c>
      <c r="G11" s="119" t="s">
        <v>75</v>
      </c>
    </row>
    <row r="12" spans="2:8" ht="13.5" thickBot="1" x14ac:dyDescent="0.25">
      <c r="B12" s="116">
        <v>6</v>
      </c>
      <c r="C12" s="117" t="s">
        <v>78</v>
      </c>
      <c r="D12" s="118">
        <v>2015</v>
      </c>
      <c r="E12" s="117" t="s">
        <v>79</v>
      </c>
      <c r="F12" s="117" t="s">
        <v>44</v>
      </c>
      <c r="G12" s="119" t="s">
        <v>75</v>
      </c>
    </row>
    <row r="13" spans="2:8" x14ac:dyDescent="0.2">
      <c r="B13" s="104"/>
      <c r="C13" s="105"/>
      <c r="D13" s="106"/>
      <c r="E13" s="105"/>
      <c r="F13" s="105"/>
      <c r="G13" s="105"/>
    </row>
  </sheetData>
  <mergeCells count="7">
    <mergeCell ref="H3:H4"/>
    <mergeCell ref="B3:B4"/>
    <mergeCell ref="C3:C4"/>
    <mergeCell ref="E3:E4"/>
    <mergeCell ref="D3:D4"/>
    <mergeCell ref="F3:F4"/>
    <mergeCell ref="G3:G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24"/>
  <sheetViews>
    <sheetView showGridLines="0" topLeftCell="N6" zoomScaleNormal="100" zoomScaleSheetLayoutView="106" workbookViewId="0">
      <selection activeCell="N11" sqref="A11:XFD17"/>
    </sheetView>
  </sheetViews>
  <sheetFormatPr baseColWidth="10" defaultRowHeight="12.75" x14ac:dyDescent="0.2"/>
  <cols>
    <col min="1" max="1" width="12.7109375" customWidth="1"/>
    <col min="2" max="2" width="19.7109375" hidden="1" customWidth="1"/>
    <col min="3" max="3" width="14.7109375" customWidth="1"/>
    <col min="4" max="4" width="14.28515625" customWidth="1"/>
    <col min="5" max="5" width="14.140625" customWidth="1"/>
    <col min="10" max="10" width="17.42578125" customWidth="1"/>
    <col min="11" max="11" width="17.5703125" bestFit="1" customWidth="1"/>
    <col min="12" max="12" width="18" bestFit="1" customWidth="1"/>
    <col min="13" max="13" width="20.85546875" bestFit="1" customWidth="1"/>
    <col min="14" max="14" width="17" bestFit="1" customWidth="1"/>
    <col min="15" max="15" width="22.5703125" bestFit="1" customWidth="1"/>
    <col min="16" max="16" width="16.85546875" bestFit="1" customWidth="1"/>
    <col min="17" max="17" width="17.5703125" bestFit="1" customWidth="1"/>
    <col min="18" max="18" width="14" bestFit="1" customWidth="1"/>
    <col min="19" max="19" width="24.140625" bestFit="1" customWidth="1"/>
    <col min="20" max="20" width="18.7109375" hidden="1" customWidth="1"/>
    <col min="21" max="21" width="18.42578125" hidden="1" customWidth="1"/>
    <col min="22" max="22" width="12.42578125" bestFit="1" customWidth="1"/>
  </cols>
  <sheetData>
    <row r="1" spans="1:23" s="27" customFormat="1" ht="15.75" thickBot="1" x14ac:dyDescent="0.3">
      <c r="A1" s="26"/>
      <c r="C1" s="28"/>
      <c r="D1" s="28"/>
      <c r="G1" s="29"/>
      <c r="H1" s="29"/>
      <c r="I1" s="29"/>
      <c r="J1" s="30"/>
      <c r="K1" s="31"/>
      <c r="L1" s="31"/>
      <c r="M1" s="31"/>
      <c r="N1" s="31"/>
      <c r="O1" s="31"/>
      <c r="P1" s="31"/>
      <c r="Q1" s="31"/>
      <c r="R1" s="31"/>
      <c r="T1" s="32"/>
    </row>
    <row r="2" spans="1:23" s="27" customFormat="1" ht="31.5" customHeight="1" x14ac:dyDescent="0.25">
      <c r="A2" s="26"/>
      <c r="C2" s="28"/>
      <c r="D2" s="328" t="s">
        <v>174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30"/>
      <c r="R2" s="47"/>
      <c r="T2" s="32"/>
    </row>
    <row r="3" spans="1:23" s="27" customFormat="1" ht="15.75" customHeight="1" thickBot="1" x14ac:dyDescent="0.3">
      <c r="A3" s="33"/>
      <c r="D3" s="331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3"/>
      <c r="R3" s="47"/>
      <c r="T3" s="32"/>
    </row>
    <row r="4" spans="1:23" s="27" customFormat="1" ht="15" x14ac:dyDescent="0.25">
      <c r="A4" s="33"/>
      <c r="G4" s="29"/>
      <c r="H4" s="28"/>
      <c r="I4" s="28"/>
      <c r="J4" s="28"/>
      <c r="K4" s="34"/>
      <c r="L4" s="34"/>
      <c r="M4" s="34"/>
      <c r="N4" s="34"/>
      <c r="O4" s="31"/>
      <c r="P4" s="31"/>
      <c r="Q4" s="31"/>
      <c r="R4" s="31"/>
      <c r="T4" s="32"/>
    </row>
    <row r="5" spans="1:23" s="27" customFormat="1" ht="15" x14ac:dyDescent="0.25">
      <c r="A5" s="26"/>
      <c r="C5" s="28"/>
      <c r="D5" s="28"/>
      <c r="G5" s="29"/>
      <c r="H5" s="29"/>
      <c r="I5" s="29"/>
      <c r="J5" s="30"/>
      <c r="K5" s="31"/>
      <c r="L5" s="31"/>
      <c r="M5" s="31"/>
      <c r="N5" s="31"/>
      <c r="O5" s="31"/>
      <c r="P5" s="31"/>
      <c r="Q5" s="31"/>
      <c r="R5" s="31"/>
      <c r="T5" s="32"/>
    </row>
    <row r="6" spans="1:23" s="3" customFormat="1" ht="12.75" customHeight="1" x14ac:dyDescent="0.25">
      <c r="A6" s="323" t="s">
        <v>0</v>
      </c>
      <c r="B6" s="323" t="s">
        <v>22</v>
      </c>
      <c r="C6" s="323" t="s">
        <v>1</v>
      </c>
      <c r="D6" s="323" t="s">
        <v>2</v>
      </c>
      <c r="E6" s="323" t="s">
        <v>3</v>
      </c>
      <c r="F6" s="323" t="s">
        <v>21</v>
      </c>
      <c r="G6" s="323" t="s">
        <v>5</v>
      </c>
      <c r="H6" s="323" t="s">
        <v>6</v>
      </c>
      <c r="I6" s="334" t="s">
        <v>51</v>
      </c>
      <c r="J6" s="334" t="s">
        <v>7</v>
      </c>
      <c r="K6" s="322" t="str">
        <f>+'BANCO DE CHILE'!J6:J7</f>
        <v>Saldo septiembre 2022</v>
      </c>
      <c r="L6" s="337" t="str">
        <f>+'BANCO DE CHILE'!K6:K7</f>
        <v>Amortización Capital octubre  2022</v>
      </c>
      <c r="M6" s="337" t="str">
        <f>+'BANCO DE CHILE'!L6:L7</f>
        <v>Amortización Intereses octubre 2022</v>
      </c>
      <c r="N6" s="322" t="str">
        <f>+'BANCO DE CHILE'!M6:M7</f>
        <v>Total cuota pagada octubre 2022</v>
      </c>
      <c r="O6" s="322" t="str">
        <f>+'BANCO DE CHILE'!N6:N7</f>
        <v>Saldo octubre 2022</v>
      </c>
      <c r="P6" s="323" t="str">
        <f>+'BANCO DE CHILE'!P6:P7</f>
        <v>Saldo octubre 2022 Corto Plazo</v>
      </c>
      <c r="Q6" s="323" t="str">
        <f>+'BANCO DE CHILE'!Q6:Q7</f>
        <v>Saldo octubre 2022 Largo Plazo</v>
      </c>
      <c r="R6" s="323" t="s">
        <v>52</v>
      </c>
      <c r="S6" s="324" t="s">
        <v>48</v>
      </c>
      <c r="T6" s="324" t="s">
        <v>49</v>
      </c>
      <c r="U6" s="324" t="s">
        <v>50</v>
      </c>
    </row>
    <row r="7" spans="1:23" s="3" customFormat="1" ht="64.5" customHeight="1" x14ac:dyDescent="0.25">
      <c r="A7" s="323"/>
      <c r="B7" s="323"/>
      <c r="C7" s="323"/>
      <c r="D7" s="323"/>
      <c r="E7" s="323"/>
      <c r="F7" s="323"/>
      <c r="G7" s="323"/>
      <c r="H7" s="323"/>
      <c r="I7" s="335"/>
      <c r="J7" s="335"/>
      <c r="K7" s="322"/>
      <c r="L7" s="337"/>
      <c r="M7" s="337"/>
      <c r="N7" s="322"/>
      <c r="O7" s="322"/>
      <c r="P7" s="323"/>
      <c r="Q7" s="323"/>
      <c r="R7" s="323"/>
      <c r="S7" s="325"/>
      <c r="T7" s="325"/>
      <c r="U7" s="325"/>
    </row>
    <row r="8" spans="1:23" s="8" customFormat="1" ht="28.5" customHeight="1" x14ac:dyDescent="0.25">
      <c r="A8" s="323" t="s">
        <v>31</v>
      </c>
      <c r="B8" s="336" t="s">
        <v>30</v>
      </c>
      <c r="C8" s="14">
        <v>39255</v>
      </c>
      <c r="D8" s="14">
        <v>46527</v>
      </c>
      <c r="E8" s="10">
        <v>82009009864</v>
      </c>
      <c r="F8" s="10" t="s">
        <v>17</v>
      </c>
      <c r="G8" s="10" t="s">
        <v>148</v>
      </c>
      <c r="H8" s="10" t="s">
        <v>14</v>
      </c>
      <c r="I8" s="10">
        <v>75291.13</v>
      </c>
      <c r="J8" s="11">
        <v>1400000164</v>
      </c>
      <c r="K8" s="12">
        <v>921141738.55937624</v>
      </c>
      <c r="L8" s="102">
        <v>15482170</v>
      </c>
      <c r="M8" s="15">
        <v>5400113</v>
      </c>
      <c r="N8" s="13">
        <f>+L8+M8</f>
        <v>20882283</v>
      </c>
      <c r="O8" s="12">
        <f>+K8-L8</f>
        <v>905659568.55937624</v>
      </c>
      <c r="P8" s="12">
        <f>+'CORRECION PTMOS UF '!J28</f>
        <v>192040464.56620499</v>
      </c>
      <c r="Q8" s="12">
        <f>+'CORRECION PTMOS UF '!J29</f>
        <v>821702183.81223011</v>
      </c>
      <c r="R8" s="12">
        <f>+Q8+P8-O8</f>
        <v>108083079.8190589</v>
      </c>
      <c r="S8" s="12">
        <f>+P8+Q8</f>
        <v>1013742648.3784351</v>
      </c>
      <c r="T8" s="12">
        <v>1257613934</v>
      </c>
      <c r="U8" s="15"/>
      <c r="V8" s="176"/>
      <c r="W8" s="168"/>
    </row>
    <row r="9" spans="1:23" s="3" customFormat="1" ht="16.5" customHeight="1" x14ac:dyDescent="0.25">
      <c r="A9" s="323"/>
      <c r="B9" s="336"/>
      <c r="C9" s="8"/>
      <c r="D9" s="8"/>
      <c r="E9" s="16" t="s">
        <v>12</v>
      </c>
      <c r="F9" s="16"/>
      <c r="G9" s="16" t="s">
        <v>57</v>
      </c>
      <c r="H9" s="16"/>
      <c r="I9" s="16"/>
      <c r="J9" s="17"/>
      <c r="K9" s="19">
        <f t="shared" ref="K9:S9" si="0">SUM(K8)</f>
        <v>921141738.55937624</v>
      </c>
      <c r="L9" s="19">
        <f t="shared" si="0"/>
        <v>15482170</v>
      </c>
      <c r="M9" s="19">
        <f t="shared" si="0"/>
        <v>5400113</v>
      </c>
      <c r="N9" s="19">
        <f t="shared" si="0"/>
        <v>20882283</v>
      </c>
      <c r="O9" s="19">
        <f t="shared" si="0"/>
        <v>905659568.55937624</v>
      </c>
      <c r="P9" s="19">
        <f>SUM(P8)</f>
        <v>192040464.56620499</v>
      </c>
      <c r="Q9" s="19">
        <f t="shared" si="0"/>
        <v>821702183.81223011</v>
      </c>
      <c r="R9" s="19">
        <f t="shared" si="0"/>
        <v>108083079.8190589</v>
      </c>
      <c r="S9" s="19">
        <f t="shared" si="0"/>
        <v>1013742648.3784351</v>
      </c>
      <c r="T9" s="72">
        <f>+T8</f>
        <v>1257613934</v>
      </c>
      <c r="U9" s="12">
        <f>+S9-T9</f>
        <v>-243871285.62156487</v>
      </c>
      <c r="V9" s="3" t="s">
        <v>103</v>
      </c>
    </row>
    <row r="11" spans="1:23" hidden="1" x14ac:dyDescent="0.2">
      <c r="K11" s="122"/>
      <c r="O11" s="145" t="s">
        <v>81</v>
      </c>
      <c r="P11" s="155">
        <v>173661711</v>
      </c>
      <c r="Q11" s="155">
        <v>829953021</v>
      </c>
      <c r="S11" s="68">
        <f>+P11+Q11</f>
        <v>1003614732</v>
      </c>
      <c r="V11" s="80"/>
    </row>
    <row r="12" spans="1:23" hidden="1" x14ac:dyDescent="0.2">
      <c r="N12" s="80"/>
      <c r="O12" s="145" t="s">
        <v>84</v>
      </c>
      <c r="P12" s="80"/>
      <c r="Q12" s="80">
        <f>+S12</f>
        <v>10127916.378435135</v>
      </c>
      <c r="S12" s="80">
        <f>+S9-S11</f>
        <v>10127916.378435135</v>
      </c>
    </row>
    <row r="13" spans="1:23" hidden="1" x14ac:dyDescent="0.2">
      <c r="N13" s="80"/>
      <c r="O13" s="145" t="s">
        <v>87</v>
      </c>
      <c r="P13" s="80"/>
      <c r="Q13" s="80">
        <f>+Q11+Q12</f>
        <v>840080937.37843513</v>
      </c>
      <c r="S13" s="80"/>
    </row>
    <row r="14" spans="1:23" hidden="1" x14ac:dyDescent="0.2">
      <c r="N14" s="80"/>
      <c r="O14" s="145"/>
      <c r="P14" s="80"/>
      <c r="Q14" s="80"/>
      <c r="S14" s="80"/>
    </row>
    <row r="15" spans="1:23" hidden="1" x14ac:dyDescent="0.2">
      <c r="M15" s="80"/>
      <c r="N15" s="80"/>
      <c r="O15" s="145" t="s">
        <v>88</v>
      </c>
      <c r="P15" s="80">
        <f>+P9-P11</f>
        <v>18378753.566204995</v>
      </c>
      <c r="Q15" s="68">
        <f>+Q9-Q13</f>
        <v>-18378753.566205025</v>
      </c>
      <c r="R15" s="80"/>
    </row>
    <row r="16" spans="1:23" ht="13.5" hidden="1" thickBot="1" x14ac:dyDescent="0.25">
      <c r="N16" s="80"/>
      <c r="O16" s="145"/>
      <c r="P16" s="80"/>
      <c r="Q16" s="80"/>
      <c r="S16" s="80"/>
    </row>
    <row r="17" spans="15:18" ht="13.5" hidden="1" thickBot="1" x14ac:dyDescent="0.25">
      <c r="O17" s="145"/>
      <c r="P17" s="80">
        <f>+P11+P15</f>
        <v>192040464.56620499</v>
      </c>
      <c r="Q17" s="68">
        <f>+Q13+Q15</f>
        <v>821702183.81223011</v>
      </c>
      <c r="R17" s="228">
        <f>+P17+Q17-S9</f>
        <v>0</v>
      </c>
    </row>
    <row r="18" spans="15:18" x14ac:dyDescent="0.2">
      <c r="O18" s="50"/>
      <c r="P18" s="134"/>
      <c r="Q18" s="80"/>
    </row>
    <row r="19" spans="15:18" x14ac:dyDescent="0.2">
      <c r="O19" s="134"/>
    </row>
    <row r="20" spans="15:18" x14ac:dyDescent="0.2">
      <c r="O20" s="50"/>
      <c r="P20" s="80"/>
      <c r="Q20" s="80"/>
    </row>
    <row r="21" spans="15:18" x14ac:dyDescent="0.2">
      <c r="O21" s="50"/>
    </row>
    <row r="22" spans="15:18" x14ac:dyDescent="0.2">
      <c r="O22" s="145"/>
    </row>
    <row r="23" spans="15:18" x14ac:dyDescent="0.2">
      <c r="O23" s="145"/>
    </row>
    <row r="24" spans="15:18" x14ac:dyDescent="0.2">
      <c r="O24" s="145"/>
    </row>
  </sheetData>
  <mergeCells count="24">
    <mergeCell ref="U6:U7"/>
    <mergeCell ref="R6:R7"/>
    <mergeCell ref="T6:T7"/>
    <mergeCell ref="S6:S7"/>
    <mergeCell ref="A8:A9"/>
    <mergeCell ref="B8:B9"/>
    <mergeCell ref="K6:K7"/>
    <mergeCell ref="L6:L7"/>
    <mergeCell ref="M6:M7"/>
    <mergeCell ref="N6:N7"/>
    <mergeCell ref="I6:I7"/>
    <mergeCell ref="D2:Q3"/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O6:O7"/>
    <mergeCell ref="P6:P7"/>
    <mergeCell ref="Q6:Q7"/>
  </mergeCells>
  <pageMargins left="0.7" right="0.7" top="0.75" bottom="0.75" header="0.3" footer="0.3"/>
  <pageSetup paperSize="281" scale="4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24"/>
  <sheetViews>
    <sheetView topLeftCell="E6" zoomScaleNormal="100" zoomScaleSheetLayoutView="90" workbookViewId="0">
      <pane xSplit="1" topLeftCell="K1" activePane="topRight" state="frozen"/>
      <selection activeCell="E1" sqref="E1"/>
      <selection pane="topRight" activeCell="D4" sqref="D4"/>
    </sheetView>
  </sheetViews>
  <sheetFormatPr baseColWidth="10" defaultRowHeight="12.75" x14ac:dyDescent="0.2"/>
  <cols>
    <col min="1" max="1" width="13" customWidth="1"/>
    <col min="2" max="2" width="14.42578125" hidden="1" customWidth="1"/>
    <col min="3" max="3" width="22.85546875" customWidth="1"/>
    <col min="4" max="4" width="18" customWidth="1"/>
    <col min="5" max="5" width="16.7109375" customWidth="1"/>
    <col min="6" max="6" width="11.5703125" customWidth="1"/>
    <col min="9" max="9" width="19.140625" bestFit="1" customWidth="1"/>
    <col min="10" max="10" width="22.5703125" bestFit="1" customWidth="1"/>
    <col min="11" max="11" width="18" bestFit="1" customWidth="1"/>
    <col min="12" max="12" width="20.140625" bestFit="1" customWidth="1"/>
    <col min="13" max="13" width="17.28515625" bestFit="1" customWidth="1"/>
    <col min="14" max="15" width="21.85546875" bestFit="1" customWidth="1"/>
    <col min="16" max="16" width="13.42578125" customWidth="1"/>
    <col min="17" max="17" width="18.28515625" bestFit="1" customWidth="1"/>
    <col min="18" max="18" width="15.140625" hidden="1" customWidth="1"/>
  </cols>
  <sheetData>
    <row r="1" spans="1:18" s="27" customFormat="1" ht="15.75" thickBot="1" x14ac:dyDescent="0.3">
      <c r="A1" s="26"/>
      <c r="C1" s="28"/>
      <c r="D1" s="28"/>
      <c r="G1" s="29"/>
      <c r="H1" s="29"/>
      <c r="I1" s="30"/>
      <c r="J1" s="31"/>
      <c r="K1" s="31"/>
      <c r="L1" s="31"/>
      <c r="M1" s="31"/>
      <c r="N1" s="31"/>
      <c r="O1" s="31"/>
      <c r="P1" s="31"/>
      <c r="R1" s="32"/>
    </row>
    <row r="2" spans="1:18" s="27" customFormat="1" ht="31.5" customHeight="1" x14ac:dyDescent="0.25">
      <c r="A2" s="26"/>
      <c r="C2" s="28"/>
      <c r="D2" s="328" t="s">
        <v>145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30"/>
      <c r="R2" s="32"/>
    </row>
    <row r="3" spans="1:18" s="27" customFormat="1" ht="15.75" customHeight="1" thickBot="1" x14ac:dyDescent="0.3">
      <c r="A3" s="33"/>
      <c r="D3" s="331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3"/>
      <c r="R3" s="32"/>
    </row>
    <row r="4" spans="1:18" s="27" customFormat="1" ht="15" x14ac:dyDescent="0.25">
      <c r="A4" s="33"/>
      <c r="G4" s="29"/>
      <c r="H4" s="28"/>
      <c r="I4" s="28"/>
      <c r="J4" s="34"/>
      <c r="K4" s="34"/>
      <c r="L4" s="34"/>
      <c r="M4" s="34"/>
      <c r="N4" s="31"/>
      <c r="O4" s="31"/>
      <c r="P4" s="31"/>
      <c r="R4" s="32"/>
    </row>
    <row r="5" spans="1:18" s="27" customFormat="1" ht="15" x14ac:dyDescent="0.25">
      <c r="A5" s="26"/>
      <c r="C5" s="28"/>
      <c r="D5" s="28"/>
      <c r="G5" s="29"/>
      <c r="H5" s="29"/>
      <c r="I5" s="30"/>
      <c r="J5" s="31"/>
      <c r="K5" s="31"/>
      <c r="L5" s="31"/>
      <c r="M5" s="31"/>
      <c r="N5" s="31"/>
      <c r="O5" s="31"/>
      <c r="P5" s="31"/>
      <c r="R5" s="32"/>
    </row>
    <row r="6" spans="1:18" s="29" customFormat="1" ht="12.75" customHeight="1" x14ac:dyDescent="0.25">
      <c r="A6" s="340" t="s">
        <v>0</v>
      </c>
      <c r="B6" s="340" t="s">
        <v>22</v>
      </c>
      <c r="C6" s="340" t="s">
        <v>1</v>
      </c>
      <c r="D6" s="340" t="s">
        <v>2</v>
      </c>
      <c r="E6" s="340" t="s">
        <v>3</v>
      </c>
      <c r="F6" s="340" t="s">
        <v>21</v>
      </c>
      <c r="G6" s="340" t="s">
        <v>5</v>
      </c>
      <c r="H6" s="340" t="s">
        <v>6</v>
      </c>
      <c r="I6" s="341" t="s">
        <v>7</v>
      </c>
      <c r="J6" s="337" t="str">
        <f>+'BANCO DE CHILE'!J6:J7</f>
        <v>Saldo septiembre 2022</v>
      </c>
      <c r="K6" s="337" t="str">
        <f>+'BANCO DE CHILE'!K6:K7</f>
        <v>Amortización Capital octubre  2022</v>
      </c>
      <c r="L6" s="337" t="str">
        <f>+'BANCO DE CHILE'!L6:L7</f>
        <v>Amortización Intereses octubre 2022</v>
      </c>
      <c r="M6" s="337" t="str">
        <f>+'BANCO DE CHILE'!M6:M7</f>
        <v>Total cuota pagada octubre 2022</v>
      </c>
      <c r="N6" s="337" t="str">
        <f>+'BANCO DE CHILE'!N6:N7</f>
        <v>Saldo octubre 2022</v>
      </c>
      <c r="O6" s="340" t="str">
        <f>+'BANCO DE CHILE'!P6:P7</f>
        <v>Saldo octubre 2022 Corto Plazo</v>
      </c>
      <c r="P6" s="340" t="str">
        <f>+'BANCO DE CHILE'!Q6:Q7</f>
        <v>Saldo octubre 2022 Largo Plazo</v>
      </c>
      <c r="Q6" s="338" t="s">
        <v>48</v>
      </c>
      <c r="R6" s="338" t="s">
        <v>54</v>
      </c>
    </row>
    <row r="7" spans="1:18" s="29" customFormat="1" ht="64.5" customHeight="1" x14ac:dyDescent="0.25">
      <c r="A7" s="340"/>
      <c r="B7" s="340"/>
      <c r="C7" s="340"/>
      <c r="D7" s="340"/>
      <c r="E7" s="340"/>
      <c r="F7" s="340"/>
      <c r="G7" s="340"/>
      <c r="H7" s="340"/>
      <c r="I7" s="341"/>
      <c r="J7" s="337"/>
      <c r="K7" s="337"/>
      <c r="L7" s="337"/>
      <c r="M7" s="337"/>
      <c r="N7" s="337"/>
      <c r="O7" s="340"/>
      <c r="P7" s="340"/>
      <c r="Q7" s="339"/>
      <c r="R7" s="339"/>
    </row>
    <row r="8" spans="1:18" ht="15" x14ac:dyDescent="0.25">
      <c r="A8" s="320" t="s">
        <v>42</v>
      </c>
      <c r="B8" s="320"/>
      <c r="C8" s="90" t="s">
        <v>98</v>
      </c>
      <c r="D8" s="90">
        <v>44630</v>
      </c>
      <c r="E8" s="91" t="s">
        <v>90</v>
      </c>
      <c r="F8" s="177" t="s">
        <v>104</v>
      </c>
      <c r="G8" s="10" t="s">
        <v>141</v>
      </c>
      <c r="H8" s="16" t="s">
        <v>11</v>
      </c>
      <c r="I8" s="92">
        <v>61481425</v>
      </c>
      <c r="J8" s="96">
        <v>35978798</v>
      </c>
      <c r="K8" s="178">
        <v>35978798</v>
      </c>
      <c r="L8" s="178">
        <v>1102990</v>
      </c>
      <c r="M8" s="95">
        <f t="shared" ref="M8:M15" si="0">+K8+L8</f>
        <v>37081788</v>
      </c>
      <c r="N8" s="96">
        <f>+J8-K8</f>
        <v>0</v>
      </c>
      <c r="O8" s="97">
        <f>+N8-P8</f>
        <v>0</v>
      </c>
      <c r="P8" s="93">
        <v>0</v>
      </c>
      <c r="Q8" s="96">
        <f>+O8+P8</f>
        <v>0</v>
      </c>
      <c r="R8" s="94"/>
    </row>
    <row r="9" spans="1:18" ht="15" x14ac:dyDescent="0.25">
      <c r="A9" s="320"/>
      <c r="B9" s="320"/>
      <c r="C9" s="90" t="s">
        <v>98</v>
      </c>
      <c r="D9" s="90">
        <v>44630</v>
      </c>
      <c r="E9" s="91" t="s">
        <v>91</v>
      </c>
      <c r="F9" s="177" t="s">
        <v>104</v>
      </c>
      <c r="G9" s="10" t="str">
        <f t="shared" ref="G9:G15" si="1">+G8</f>
        <v>11 DE 12</v>
      </c>
      <c r="H9" s="16" t="s">
        <v>11</v>
      </c>
      <c r="I9" s="92">
        <v>61584812</v>
      </c>
      <c r="J9" s="96">
        <v>36096853</v>
      </c>
      <c r="K9" s="178">
        <v>36096853</v>
      </c>
      <c r="L9" s="178">
        <v>1106354</v>
      </c>
      <c r="M9" s="95">
        <f t="shared" si="0"/>
        <v>37203207</v>
      </c>
      <c r="N9" s="96">
        <f t="shared" ref="N9:N15" si="2">+J9-K9</f>
        <v>0</v>
      </c>
      <c r="O9" s="97">
        <f>+N9-P9</f>
        <v>0</v>
      </c>
      <c r="P9" s="93">
        <v>0</v>
      </c>
      <c r="Q9" s="96">
        <f>+O9+P9</f>
        <v>0</v>
      </c>
      <c r="R9" s="94"/>
    </row>
    <row r="10" spans="1:18" ht="15" x14ac:dyDescent="0.25">
      <c r="A10" s="320"/>
      <c r="B10" s="320"/>
      <c r="C10" s="90" t="s">
        <v>98</v>
      </c>
      <c r="D10" s="90">
        <v>44630</v>
      </c>
      <c r="E10" s="91" t="s">
        <v>92</v>
      </c>
      <c r="F10" s="177" t="s">
        <v>104</v>
      </c>
      <c r="G10" s="10" t="str">
        <f t="shared" si="1"/>
        <v>11 DE 12</v>
      </c>
      <c r="H10" s="16" t="s">
        <v>11</v>
      </c>
      <c r="I10" s="92">
        <v>61688200</v>
      </c>
      <c r="J10" s="96">
        <v>36214909</v>
      </c>
      <c r="K10" s="178">
        <v>36214909</v>
      </c>
      <c r="L10" s="178">
        <v>1109720</v>
      </c>
      <c r="M10" s="95">
        <f t="shared" si="0"/>
        <v>37324629</v>
      </c>
      <c r="N10" s="96">
        <f t="shared" si="2"/>
        <v>0</v>
      </c>
      <c r="O10" s="97">
        <f t="shared" ref="O10:O15" si="3">+N10-P10</f>
        <v>0</v>
      </c>
      <c r="P10" s="93">
        <v>0</v>
      </c>
      <c r="Q10" s="96">
        <f t="shared" ref="Q10:Q15" si="4">+O10+P10</f>
        <v>0</v>
      </c>
      <c r="R10" s="94"/>
    </row>
    <row r="11" spans="1:18" ht="15" x14ac:dyDescent="0.25">
      <c r="A11" s="320"/>
      <c r="B11" s="320"/>
      <c r="C11" s="90" t="s">
        <v>98</v>
      </c>
      <c r="D11" s="90">
        <v>44630</v>
      </c>
      <c r="E11" s="91" t="s">
        <v>93</v>
      </c>
      <c r="F11" s="177" t="s">
        <v>104</v>
      </c>
      <c r="G11" s="10" t="str">
        <f t="shared" si="1"/>
        <v>11 DE 12</v>
      </c>
      <c r="H11" s="16" t="s">
        <v>11</v>
      </c>
      <c r="I11" s="92">
        <v>61791587</v>
      </c>
      <c r="J11" s="96">
        <v>36332963</v>
      </c>
      <c r="K11" s="178">
        <v>36332963</v>
      </c>
      <c r="L11" s="178">
        <v>1113085</v>
      </c>
      <c r="M11" s="95">
        <f t="shared" si="0"/>
        <v>37446048</v>
      </c>
      <c r="N11" s="96">
        <f t="shared" si="2"/>
        <v>0</v>
      </c>
      <c r="O11" s="97">
        <f t="shared" si="3"/>
        <v>0</v>
      </c>
      <c r="P11" s="93">
        <v>0</v>
      </c>
      <c r="Q11" s="96">
        <f t="shared" si="4"/>
        <v>0</v>
      </c>
      <c r="R11" s="94"/>
    </row>
    <row r="12" spans="1:18" ht="15" x14ac:dyDescent="0.25">
      <c r="A12" s="320"/>
      <c r="B12" s="320"/>
      <c r="C12" s="90" t="s">
        <v>98</v>
      </c>
      <c r="D12" s="90">
        <v>44630</v>
      </c>
      <c r="E12" s="91" t="s">
        <v>94</v>
      </c>
      <c r="F12" s="177" t="s">
        <v>104</v>
      </c>
      <c r="G12" s="10" t="str">
        <f t="shared" si="1"/>
        <v>11 DE 12</v>
      </c>
      <c r="H12" s="16" t="s">
        <v>11</v>
      </c>
      <c r="I12" s="92">
        <v>69510509</v>
      </c>
      <c r="J12" s="96">
        <v>41395946</v>
      </c>
      <c r="K12" s="178">
        <v>41395946</v>
      </c>
      <c r="L12" s="178">
        <v>1266254</v>
      </c>
      <c r="M12" s="95">
        <f t="shared" si="0"/>
        <v>42662200</v>
      </c>
      <c r="N12" s="96">
        <f t="shared" si="2"/>
        <v>0</v>
      </c>
      <c r="O12" s="97">
        <f t="shared" si="3"/>
        <v>0</v>
      </c>
      <c r="P12" s="93">
        <v>0</v>
      </c>
      <c r="Q12" s="96">
        <f t="shared" si="4"/>
        <v>0</v>
      </c>
      <c r="R12" s="94"/>
    </row>
    <row r="13" spans="1:18" ht="15" x14ac:dyDescent="0.25">
      <c r="A13" s="320"/>
      <c r="B13" s="320"/>
      <c r="C13" s="90" t="s">
        <v>98</v>
      </c>
      <c r="D13" s="90">
        <v>44630</v>
      </c>
      <c r="E13" s="91" t="s">
        <v>95</v>
      </c>
      <c r="F13" s="177" t="s">
        <v>104</v>
      </c>
      <c r="G13" s="10" t="str">
        <f t="shared" si="1"/>
        <v>11 DE 12</v>
      </c>
      <c r="H13" s="16" t="s">
        <v>11</v>
      </c>
      <c r="I13" s="92">
        <v>69469666</v>
      </c>
      <c r="J13" s="96">
        <v>41349306</v>
      </c>
      <c r="K13" s="178">
        <v>41349306</v>
      </c>
      <c r="L13" s="178">
        <v>1264927</v>
      </c>
      <c r="M13" s="95">
        <f t="shared" si="0"/>
        <v>42614233</v>
      </c>
      <c r="N13" s="96">
        <f t="shared" si="2"/>
        <v>0</v>
      </c>
      <c r="O13" s="97">
        <f t="shared" si="3"/>
        <v>0</v>
      </c>
      <c r="P13" s="93">
        <v>0</v>
      </c>
      <c r="Q13" s="96">
        <f t="shared" si="4"/>
        <v>0</v>
      </c>
      <c r="R13" s="94"/>
    </row>
    <row r="14" spans="1:18" ht="15" x14ac:dyDescent="0.25">
      <c r="A14" s="320"/>
      <c r="B14" s="320"/>
      <c r="C14" s="90" t="s">
        <v>98</v>
      </c>
      <c r="D14" s="90">
        <v>44630</v>
      </c>
      <c r="E14" s="91" t="s">
        <v>96</v>
      </c>
      <c r="F14" s="177" t="s">
        <v>104</v>
      </c>
      <c r="G14" s="10" t="str">
        <f t="shared" si="1"/>
        <v>11 DE 12</v>
      </c>
      <c r="H14" s="16" t="s">
        <v>11</v>
      </c>
      <c r="I14" s="92">
        <v>69490087</v>
      </c>
      <c r="J14" s="96">
        <v>41372619</v>
      </c>
      <c r="K14" s="178">
        <v>41372619</v>
      </c>
      <c r="L14" s="178">
        <v>1265591</v>
      </c>
      <c r="M14" s="95">
        <f t="shared" si="0"/>
        <v>42638210</v>
      </c>
      <c r="N14" s="96">
        <f t="shared" si="2"/>
        <v>0</v>
      </c>
      <c r="O14" s="97">
        <f t="shared" si="3"/>
        <v>0</v>
      </c>
      <c r="P14" s="93">
        <v>0</v>
      </c>
      <c r="Q14" s="96">
        <f t="shared" si="4"/>
        <v>0</v>
      </c>
      <c r="R14" s="94"/>
    </row>
    <row r="15" spans="1:18" ht="15" x14ac:dyDescent="0.25">
      <c r="A15" s="320"/>
      <c r="B15" s="320"/>
      <c r="C15" s="90" t="s">
        <v>98</v>
      </c>
      <c r="D15" s="90">
        <v>44630</v>
      </c>
      <c r="E15" s="91" t="s">
        <v>97</v>
      </c>
      <c r="F15" s="177" t="s">
        <v>104</v>
      </c>
      <c r="G15" s="10" t="str">
        <f t="shared" si="1"/>
        <v>11 DE 12</v>
      </c>
      <c r="H15" s="16" t="s">
        <v>11</v>
      </c>
      <c r="I15" s="92">
        <v>69500298</v>
      </c>
      <c r="J15" s="96">
        <v>41384288</v>
      </c>
      <c r="K15" s="178">
        <v>41384288</v>
      </c>
      <c r="L15" s="178">
        <v>1265923</v>
      </c>
      <c r="M15" s="95">
        <f t="shared" si="0"/>
        <v>42650211</v>
      </c>
      <c r="N15" s="96">
        <f t="shared" si="2"/>
        <v>0</v>
      </c>
      <c r="O15" s="97">
        <f t="shared" si="3"/>
        <v>0</v>
      </c>
      <c r="P15" s="93">
        <v>0</v>
      </c>
      <c r="Q15" s="96">
        <f t="shared" si="4"/>
        <v>0</v>
      </c>
      <c r="R15" s="94"/>
    </row>
    <row r="16" spans="1:18" ht="15" x14ac:dyDescent="0.25">
      <c r="A16" s="25"/>
      <c r="B16" s="1"/>
      <c r="C16" s="2"/>
      <c r="D16" s="2"/>
      <c r="E16" s="2"/>
      <c r="F16" s="2"/>
      <c r="G16" s="8"/>
      <c r="H16" s="8"/>
      <c r="I16" s="21"/>
      <c r="J16" s="9"/>
      <c r="K16" s="9"/>
      <c r="L16" s="9"/>
      <c r="M16" s="9"/>
    </row>
    <row r="17" spans="1:19" x14ac:dyDescent="0.2">
      <c r="I17" s="98">
        <f t="shared" ref="I17:Q17" si="5">SUM(I8:I16)</f>
        <v>524516584</v>
      </c>
      <c r="J17" s="98">
        <f t="shared" si="5"/>
        <v>310125682</v>
      </c>
      <c r="K17" s="98">
        <f t="shared" si="5"/>
        <v>310125682</v>
      </c>
      <c r="L17" s="98">
        <f t="shared" si="5"/>
        <v>9494844</v>
      </c>
      <c r="M17" s="98">
        <f t="shared" si="5"/>
        <v>319620526</v>
      </c>
      <c r="N17" s="98">
        <f t="shared" si="5"/>
        <v>0</v>
      </c>
      <c r="O17" s="98">
        <f t="shared" si="5"/>
        <v>0</v>
      </c>
      <c r="P17" s="98">
        <f>SUM(P8:P16)</f>
        <v>0</v>
      </c>
      <c r="Q17" s="98">
        <f t="shared" si="5"/>
        <v>0</v>
      </c>
      <c r="R17" s="98"/>
    </row>
    <row r="18" spans="1:19" s="82" customFormat="1" x14ac:dyDescent="0.2">
      <c r="P18" s="158"/>
    </row>
    <row r="19" spans="1:19" s="84" customFormat="1" ht="15.75" thickBot="1" x14ac:dyDescent="0.3">
      <c r="A19" s="99"/>
      <c r="B19" s="99"/>
      <c r="C19" s="35"/>
      <c r="D19" s="35"/>
      <c r="E19" s="3"/>
      <c r="F19" s="3"/>
      <c r="G19" s="3"/>
      <c r="H19" s="8"/>
      <c r="I19" s="7"/>
      <c r="J19" s="7"/>
      <c r="K19" s="37"/>
      <c r="L19" s="85"/>
      <c r="M19" s="36"/>
      <c r="N19" s="86"/>
      <c r="O19" s="87"/>
      <c r="P19" s="83"/>
      <c r="Q19" s="86"/>
    </row>
    <row r="20" spans="1:19" s="84" customFormat="1" ht="15.75" customHeight="1" thickBot="1" x14ac:dyDescent="0.3">
      <c r="A20" s="99"/>
      <c r="B20" s="99"/>
      <c r="C20" s="35"/>
      <c r="D20" s="344" t="s">
        <v>143</v>
      </c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159">
        <f>+O17</f>
        <v>0</v>
      </c>
      <c r="P20" s="160">
        <f>+P17</f>
        <v>0</v>
      </c>
      <c r="Q20" s="125">
        <f>+Q17+1</f>
        <v>1</v>
      </c>
      <c r="R20" s="100"/>
      <c r="S20" s="84" t="s">
        <v>103</v>
      </c>
    </row>
    <row r="21" spans="1:19" s="84" customFormat="1" ht="15.75" thickBot="1" x14ac:dyDescent="0.3">
      <c r="A21" s="99"/>
      <c r="B21" s="99"/>
      <c r="C21" s="35"/>
      <c r="D21" s="35"/>
      <c r="E21" s="3"/>
      <c r="F21" s="3"/>
      <c r="G21" s="3"/>
      <c r="H21" s="8"/>
      <c r="I21" s="7"/>
      <c r="J21" s="7"/>
      <c r="K21" s="37"/>
      <c r="L21" s="85"/>
      <c r="M21" s="36"/>
      <c r="N21" s="86"/>
      <c r="O21" s="87">
        <f>+O22-O20</f>
        <v>1</v>
      </c>
      <c r="P21" s="83">
        <f>+P22-P20</f>
        <v>0</v>
      </c>
      <c r="Q21" s="86"/>
    </row>
    <row r="22" spans="1:19" s="84" customFormat="1" ht="15.75" thickBot="1" x14ac:dyDescent="0.3">
      <c r="A22" s="342" t="s">
        <v>144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156">
        <v>1</v>
      </c>
      <c r="P22" s="157">
        <v>0</v>
      </c>
      <c r="Q22" s="125">
        <f>+O22+P22</f>
        <v>1</v>
      </c>
      <c r="S22" s="84" t="s">
        <v>105</v>
      </c>
    </row>
    <row r="23" spans="1:19" s="84" customFormat="1" ht="15" x14ac:dyDescent="0.25">
      <c r="A23" s="88"/>
      <c r="B23" s="3"/>
      <c r="C23" s="8"/>
      <c r="D23" s="8"/>
      <c r="E23" s="8"/>
      <c r="F23" s="8"/>
      <c r="G23" s="8"/>
      <c r="H23" s="8"/>
      <c r="I23" s="74"/>
      <c r="J23" s="89"/>
      <c r="K23" s="89"/>
      <c r="L23" s="89"/>
      <c r="M23" s="89"/>
    </row>
    <row r="24" spans="1:19" x14ac:dyDescent="0.2">
      <c r="I24" s="68"/>
      <c r="J24" s="68"/>
      <c r="K24" s="68"/>
      <c r="L24" s="68"/>
      <c r="M24" s="68"/>
      <c r="N24" s="68"/>
      <c r="O24" s="68"/>
      <c r="P24" s="68"/>
      <c r="Q24" s="80"/>
      <c r="R24" s="68"/>
    </row>
  </sheetData>
  <mergeCells count="23">
    <mergeCell ref="A22:N22"/>
    <mergeCell ref="M6:M7"/>
    <mergeCell ref="A8:A15"/>
    <mergeCell ref="B8:B15"/>
    <mergeCell ref="J6:J7"/>
    <mergeCell ref="K6:K7"/>
    <mergeCell ref="L6:L7"/>
    <mergeCell ref="D20:N20"/>
    <mergeCell ref="R6:R7"/>
    <mergeCell ref="D2:P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</mergeCells>
  <pageMargins left="0.7" right="0.7" top="0.75" bottom="0.75" header="0.3" footer="0.3"/>
  <pageSetup paperSize="281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opLeftCell="A26" workbookViewId="0">
      <selection sqref="A1:M32"/>
    </sheetView>
  </sheetViews>
  <sheetFormatPr baseColWidth="10" defaultRowHeight="12.75" x14ac:dyDescent="0.2"/>
  <sheetData>
    <row r="1" spans="1:13" ht="13.5" thickBot="1" x14ac:dyDescent="0.25">
      <c r="A1" s="181" t="s">
        <v>106</v>
      </c>
      <c r="B1" s="182" t="s">
        <v>107</v>
      </c>
      <c r="C1" s="182" t="s">
        <v>108</v>
      </c>
      <c r="D1" s="182" t="s">
        <v>109</v>
      </c>
      <c r="E1" s="182" t="s">
        <v>110</v>
      </c>
      <c r="F1" s="182" t="s">
        <v>111</v>
      </c>
      <c r="G1" s="182" t="s">
        <v>112</v>
      </c>
      <c r="H1" s="182" t="s">
        <v>113</v>
      </c>
      <c r="I1" s="182" t="s">
        <v>114</v>
      </c>
      <c r="J1" s="182" t="s">
        <v>115</v>
      </c>
      <c r="K1" s="182" t="s">
        <v>116</v>
      </c>
      <c r="L1" s="182" t="s">
        <v>117</v>
      </c>
      <c r="M1" s="183" t="s">
        <v>118</v>
      </c>
    </row>
    <row r="2" spans="1:13" ht="13.5" thickBot="1" x14ac:dyDescent="0.25">
      <c r="A2" s="184">
        <v>1</v>
      </c>
      <c r="B2" s="179">
        <v>30996.73</v>
      </c>
      <c r="C2" s="179">
        <v>31220.68</v>
      </c>
      <c r="D2" s="179">
        <v>31552.639999999999</v>
      </c>
      <c r="E2" s="179">
        <v>31730.799999999999</v>
      </c>
      <c r="F2" s="179">
        <v>32196.69</v>
      </c>
      <c r="G2" s="179">
        <v>32694.2</v>
      </c>
      <c r="H2" s="179">
        <v>33099.99</v>
      </c>
      <c r="I2" s="179">
        <v>33426.92</v>
      </c>
      <c r="J2" s="179">
        <v>33851.69</v>
      </c>
      <c r="K2" s="179">
        <v>34271.85</v>
      </c>
      <c r="L2" s="179">
        <v>34610.35</v>
      </c>
      <c r="M2" s="179">
        <v>34817.58</v>
      </c>
    </row>
    <row r="3" spans="1:13" ht="13.5" thickBot="1" x14ac:dyDescent="0.25">
      <c r="A3" s="184">
        <v>2</v>
      </c>
      <c r="B3" s="179">
        <v>31001.72</v>
      </c>
      <c r="C3" s="179">
        <v>31228.7</v>
      </c>
      <c r="D3" s="179">
        <v>31566.080000000002</v>
      </c>
      <c r="E3" s="179">
        <v>31733.87</v>
      </c>
      <c r="F3" s="179">
        <v>32216.89</v>
      </c>
      <c r="G3" s="179">
        <v>32708.87</v>
      </c>
      <c r="H3" s="179">
        <v>33113.160000000003</v>
      </c>
      <c r="I3" s="179">
        <v>33436.58</v>
      </c>
      <c r="J3" s="179">
        <v>33866.870000000003</v>
      </c>
      <c r="K3" s="179">
        <v>34285.480000000003</v>
      </c>
      <c r="L3" s="179">
        <v>34620.36</v>
      </c>
      <c r="M3" s="179">
        <v>34823.370000000003</v>
      </c>
    </row>
    <row r="4" spans="1:13" ht="13.5" thickBot="1" x14ac:dyDescent="0.25">
      <c r="A4" s="184">
        <v>3</v>
      </c>
      <c r="B4" s="179">
        <v>31006.71</v>
      </c>
      <c r="C4" s="179">
        <v>31236.73</v>
      </c>
      <c r="D4" s="179">
        <v>31579.53</v>
      </c>
      <c r="E4" s="179">
        <v>31736.94</v>
      </c>
      <c r="F4" s="179">
        <v>32237.11</v>
      </c>
      <c r="G4" s="179">
        <v>32723.54</v>
      </c>
      <c r="H4" s="179">
        <v>33126.33</v>
      </c>
      <c r="I4" s="179">
        <v>33446.25</v>
      </c>
      <c r="J4" s="179">
        <v>33882.06</v>
      </c>
      <c r="K4" s="179">
        <v>34299.11</v>
      </c>
      <c r="L4" s="179">
        <v>34630.36</v>
      </c>
      <c r="M4" s="179">
        <v>34829.160000000003</v>
      </c>
    </row>
    <row r="5" spans="1:13" ht="13.5" thickBot="1" x14ac:dyDescent="0.25">
      <c r="A5" s="184">
        <v>4</v>
      </c>
      <c r="B5" s="179">
        <v>31011.69</v>
      </c>
      <c r="C5" s="179">
        <v>31244.76</v>
      </c>
      <c r="D5" s="179">
        <v>31592.99</v>
      </c>
      <c r="E5" s="179">
        <v>31740</v>
      </c>
      <c r="F5" s="179">
        <v>32257.34</v>
      </c>
      <c r="G5" s="179">
        <v>32738.22</v>
      </c>
      <c r="H5" s="179">
        <v>33139.5</v>
      </c>
      <c r="I5" s="179">
        <v>33455.919999999998</v>
      </c>
      <c r="J5" s="179">
        <v>33897.26</v>
      </c>
      <c r="K5" s="179">
        <v>34312.76</v>
      </c>
      <c r="L5" s="179">
        <v>34640.370000000003</v>
      </c>
      <c r="M5" s="179">
        <v>34834.949999999997</v>
      </c>
    </row>
    <row r="6" spans="1:13" ht="13.5" thickBot="1" x14ac:dyDescent="0.25">
      <c r="A6" s="184">
        <v>5</v>
      </c>
      <c r="B6" s="179">
        <v>31016.68</v>
      </c>
      <c r="C6" s="179">
        <v>31252.79</v>
      </c>
      <c r="D6" s="179">
        <v>31606.45</v>
      </c>
      <c r="E6" s="179">
        <v>31743.07</v>
      </c>
      <c r="F6" s="179">
        <v>32277.59</v>
      </c>
      <c r="G6" s="179">
        <v>32752.9</v>
      </c>
      <c r="H6" s="179">
        <v>33152.68</v>
      </c>
      <c r="I6" s="179">
        <v>33465.589999999997</v>
      </c>
      <c r="J6" s="179">
        <v>33912.47</v>
      </c>
      <c r="K6" s="179">
        <v>34326.400000000001</v>
      </c>
      <c r="L6" s="179">
        <v>34650.39</v>
      </c>
      <c r="M6" s="179">
        <v>34840.75</v>
      </c>
    </row>
    <row r="7" spans="1:13" ht="13.5" thickBot="1" x14ac:dyDescent="0.25">
      <c r="A7" s="184">
        <v>6</v>
      </c>
      <c r="B7" s="179">
        <v>31021.67</v>
      </c>
      <c r="C7" s="179">
        <v>31260.83</v>
      </c>
      <c r="D7" s="179">
        <v>31619.919999999998</v>
      </c>
      <c r="E7" s="179">
        <v>31746.14</v>
      </c>
      <c r="F7" s="179">
        <v>32297.84</v>
      </c>
      <c r="G7" s="179">
        <v>32767.599999999999</v>
      </c>
      <c r="H7" s="179">
        <v>33165.86</v>
      </c>
      <c r="I7" s="179">
        <v>33475.26</v>
      </c>
      <c r="J7" s="179">
        <v>33927.68</v>
      </c>
      <c r="K7" s="179">
        <v>34340.050000000003</v>
      </c>
      <c r="L7" s="179">
        <v>34660.400000000001</v>
      </c>
      <c r="M7" s="179">
        <v>34846.54</v>
      </c>
    </row>
    <row r="8" spans="1:13" ht="13.5" thickBot="1" x14ac:dyDescent="0.25">
      <c r="A8" s="184">
        <v>7</v>
      </c>
      <c r="B8" s="179">
        <v>31026.67</v>
      </c>
      <c r="C8" s="179">
        <v>31268.86</v>
      </c>
      <c r="D8" s="179">
        <v>31633.39</v>
      </c>
      <c r="E8" s="179">
        <v>31749.200000000001</v>
      </c>
      <c r="F8" s="179">
        <v>32318.11</v>
      </c>
      <c r="G8" s="179">
        <v>32782.29</v>
      </c>
      <c r="H8" s="179">
        <v>33179.050000000003</v>
      </c>
      <c r="I8" s="179">
        <v>33484.94</v>
      </c>
      <c r="J8" s="179">
        <v>33942.9</v>
      </c>
      <c r="K8" s="179">
        <v>34353.71</v>
      </c>
      <c r="L8" s="179">
        <v>34670.42</v>
      </c>
      <c r="M8" s="179">
        <v>34852.33</v>
      </c>
    </row>
    <row r="9" spans="1:13" ht="13.5" thickBot="1" x14ac:dyDescent="0.25">
      <c r="A9" s="184">
        <v>8</v>
      </c>
      <c r="B9" s="179">
        <v>31031.66</v>
      </c>
      <c r="C9" s="179">
        <v>31276.9</v>
      </c>
      <c r="D9" s="179">
        <v>31646.87</v>
      </c>
      <c r="E9" s="179">
        <v>31752.27</v>
      </c>
      <c r="F9" s="179">
        <v>32338.400000000001</v>
      </c>
      <c r="G9" s="179">
        <v>32797</v>
      </c>
      <c r="H9" s="179">
        <v>33192.25</v>
      </c>
      <c r="I9" s="179">
        <v>33494.620000000003</v>
      </c>
      <c r="J9" s="179">
        <v>33958.129999999997</v>
      </c>
      <c r="K9" s="179">
        <v>34367.370000000003</v>
      </c>
      <c r="L9" s="179">
        <v>34680.44</v>
      </c>
      <c r="M9" s="179">
        <v>34858.129999999997</v>
      </c>
    </row>
    <row r="10" spans="1:13" ht="13.5" thickBot="1" x14ac:dyDescent="0.25">
      <c r="A10" s="184">
        <v>9</v>
      </c>
      <c r="B10" s="179">
        <v>31036.65</v>
      </c>
      <c r="C10" s="179">
        <v>31284.94</v>
      </c>
      <c r="D10" s="179">
        <v>31660.36</v>
      </c>
      <c r="E10" s="179">
        <v>31755.34</v>
      </c>
      <c r="F10" s="179">
        <v>32358.69</v>
      </c>
      <c r="G10" s="179">
        <v>32811.71</v>
      </c>
      <c r="H10" s="179">
        <v>33205.449999999997</v>
      </c>
      <c r="I10" s="179">
        <v>33504.300000000003</v>
      </c>
      <c r="J10" s="179">
        <v>33973.360000000001</v>
      </c>
      <c r="K10" s="179">
        <v>34381.040000000001</v>
      </c>
      <c r="L10" s="179">
        <v>34690.47</v>
      </c>
      <c r="M10" s="179">
        <v>34863.919999999998</v>
      </c>
    </row>
    <row r="11" spans="1:13" ht="13.5" thickBot="1" x14ac:dyDescent="0.25">
      <c r="A11" s="184">
        <v>10</v>
      </c>
      <c r="B11" s="179">
        <v>31044.63</v>
      </c>
      <c r="C11" s="179">
        <v>31298.27</v>
      </c>
      <c r="D11" s="179">
        <v>31663.42</v>
      </c>
      <c r="E11" s="179">
        <v>31775.27</v>
      </c>
      <c r="F11" s="179">
        <v>32373.21</v>
      </c>
      <c r="G11" s="179">
        <v>32824.76</v>
      </c>
      <c r="H11" s="179">
        <v>33215.050000000003</v>
      </c>
      <c r="I11" s="179">
        <v>33519.33</v>
      </c>
      <c r="J11" s="179">
        <v>33986.870000000003</v>
      </c>
      <c r="K11" s="179">
        <v>34390.980000000003</v>
      </c>
      <c r="L11" s="179">
        <v>34696.239999999998</v>
      </c>
      <c r="M11" s="180"/>
    </row>
    <row r="12" spans="1:13" ht="13.5" thickBot="1" x14ac:dyDescent="0.25">
      <c r="A12" s="184">
        <v>11</v>
      </c>
      <c r="B12" s="179">
        <v>31052.61</v>
      </c>
      <c r="C12" s="179">
        <v>31311.61</v>
      </c>
      <c r="D12" s="179">
        <v>31666.48</v>
      </c>
      <c r="E12" s="179">
        <v>31795.21</v>
      </c>
      <c r="F12" s="179">
        <v>32387.73</v>
      </c>
      <c r="G12" s="179">
        <v>32837.81</v>
      </c>
      <c r="H12" s="179">
        <v>33224.65</v>
      </c>
      <c r="I12" s="179">
        <v>33534.370000000003</v>
      </c>
      <c r="J12" s="179">
        <v>34000.39</v>
      </c>
      <c r="K12" s="179">
        <v>34400.92</v>
      </c>
      <c r="L12" s="179">
        <v>34702.01</v>
      </c>
      <c r="M12" s="180"/>
    </row>
    <row r="13" spans="1:13" ht="13.5" thickBot="1" x14ac:dyDescent="0.25">
      <c r="A13" s="184">
        <v>12</v>
      </c>
      <c r="B13" s="179">
        <v>31060.59</v>
      </c>
      <c r="C13" s="179">
        <v>31324.95</v>
      </c>
      <c r="D13" s="179">
        <v>31669.54</v>
      </c>
      <c r="E13" s="179">
        <v>31815.17</v>
      </c>
      <c r="F13" s="179">
        <v>32402.26</v>
      </c>
      <c r="G13" s="179">
        <v>32850.870000000003</v>
      </c>
      <c r="H13" s="179">
        <v>33234.25</v>
      </c>
      <c r="I13" s="179">
        <v>33549.410000000003</v>
      </c>
      <c r="J13" s="179">
        <v>34013.910000000003</v>
      </c>
      <c r="K13" s="179">
        <v>34410.86</v>
      </c>
      <c r="L13" s="179">
        <v>34707.78</v>
      </c>
      <c r="M13" s="180"/>
    </row>
    <row r="14" spans="1:13" ht="13.5" thickBot="1" x14ac:dyDescent="0.25">
      <c r="A14" s="184">
        <v>13</v>
      </c>
      <c r="B14" s="179">
        <v>31068.58</v>
      </c>
      <c r="C14" s="179">
        <v>31338.3</v>
      </c>
      <c r="D14" s="179">
        <v>31672.6</v>
      </c>
      <c r="E14" s="179">
        <v>31835.13</v>
      </c>
      <c r="F14" s="179">
        <v>32416.79</v>
      </c>
      <c r="G14" s="179">
        <v>32863.94</v>
      </c>
      <c r="H14" s="179">
        <v>33243.86</v>
      </c>
      <c r="I14" s="179">
        <v>33564.46</v>
      </c>
      <c r="J14" s="179">
        <v>34027.440000000002</v>
      </c>
      <c r="K14" s="179">
        <v>34420.81</v>
      </c>
      <c r="L14" s="179">
        <v>34713.550000000003</v>
      </c>
      <c r="M14" s="180"/>
    </row>
    <row r="15" spans="1:13" ht="13.5" thickBot="1" x14ac:dyDescent="0.25">
      <c r="A15" s="184">
        <v>14</v>
      </c>
      <c r="B15" s="179">
        <v>31076.560000000001</v>
      </c>
      <c r="C15" s="179">
        <v>31351.65</v>
      </c>
      <c r="D15" s="179">
        <v>31675.66</v>
      </c>
      <c r="E15" s="179">
        <v>31855.11</v>
      </c>
      <c r="F15" s="179">
        <v>32431.33</v>
      </c>
      <c r="G15" s="179">
        <v>32877.01</v>
      </c>
      <c r="H15" s="179">
        <v>33253.47</v>
      </c>
      <c r="I15" s="179">
        <v>33579.51</v>
      </c>
      <c r="J15" s="179">
        <v>34040.97</v>
      </c>
      <c r="K15" s="179">
        <v>34430.76</v>
      </c>
      <c r="L15" s="179">
        <v>34719.32</v>
      </c>
      <c r="M15" s="180"/>
    </row>
    <row r="16" spans="1:13" ht="13.5" thickBot="1" x14ac:dyDescent="0.25">
      <c r="A16" s="184">
        <v>15</v>
      </c>
      <c r="B16" s="179">
        <v>31084.55</v>
      </c>
      <c r="C16" s="179">
        <v>31365.01</v>
      </c>
      <c r="D16" s="179">
        <v>31678.720000000001</v>
      </c>
      <c r="E16" s="179">
        <v>31875.1</v>
      </c>
      <c r="F16" s="179">
        <v>32445.88</v>
      </c>
      <c r="G16" s="179">
        <v>32890.080000000002</v>
      </c>
      <c r="H16" s="179">
        <v>33263.08</v>
      </c>
      <c r="I16" s="179">
        <v>33594.58</v>
      </c>
      <c r="J16" s="179">
        <v>34054.51</v>
      </c>
      <c r="K16" s="179">
        <v>34440.71</v>
      </c>
      <c r="L16" s="179">
        <v>34725.089999999997</v>
      </c>
      <c r="M16" s="180"/>
    </row>
    <row r="17" spans="1:13" ht="13.5" thickBot="1" x14ac:dyDescent="0.25">
      <c r="A17" s="184">
        <v>16</v>
      </c>
      <c r="B17" s="179">
        <v>31092.54</v>
      </c>
      <c r="C17" s="179">
        <v>31378.38</v>
      </c>
      <c r="D17" s="179">
        <v>31681.78</v>
      </c>
      <c r="E17" s="179">
        <v>31895.11</v>
      </c>
      <c r="F17" s="179">
        <v>32460.44</v>
      </c>
      <c r="G17" s="179">
        <v>32903.160000000003</v>
      </c>
      <c r="H17" s="179">
        <v>33272.699999999997</v>
      </c>
      <c r="I17" s="179">
        <v>33609.65</v>
      </c>
      <c r="J17" s="179">
        <v>34068.050000000003</v>
      </c>
      <c r="K17" s="179">
        <v>34450.67</v>
      </c>
      <c r="L17" s="179">
        <v>34730.86</v>
      </c>
      <c r="M17" s="180"/>
    </row>
    <row r="18" spans="1:13" ht="13.5" thickBot="1" x14ac:dyDescent="0.25">
      <c r="A18" s="184">
        <v>17</v>
      </c>
      <c r="B18" s="179">
        <v>31100.54</v>
      </c>
      <c r="C18" s="179">
        <v>31391.75</v>
      </c>
      <c r="D18" s="179">
        <v>31684.84</v>
      </c>
      <c r="E18" s="179">
        <v>31915.119999999999</v>
      </c>
      <c r="F18" s="179">
        <v>32475</v>
      </c>
      <c r="G18" s="179">
        <v>32916.25</v>
      </c>
      <c r="H18" s="179">
        <v>33282.32</v>
      </c>
      <c r="I18" s="179">
        <v>33624.720000000001</v>
      </c>
      <c r="J18" s="179">
        <v>34081.599999999999</v>
      </c>
      <c r="K18" s="179">
        <v>34460.629999999997</v>
      </c>
      <c r="L18" s="179">
        <v>34736.639999999999</v>
      </c>
      <c r="M18" s="180"/>
    </row>
    <row r="19" spans="1:13" ht="13.5" thickBot="1" x14ac:dyDescent="0.25">
      <c r="A19" s="184">
        <v>18</v>
      </c>
      <c r="B19" s="179">
        <v>31108.53</v>
      </c>
      <c r="C19" s="179">
        <v>31405.119999999999</v>
      </c>
      <c r="D19" s="179">
        <v>31687.91</v>
      </c>
      <c r="E19" s="179">
        <v>31935.15</v>
      </c>
      <c r="F19" s="179">
        <v>32489.56</v>
      </c>
      <c r="G19" s="179">
        <v>32929.339999999997</v>
      </c>
      <c r="H19" s="179">
        <v>33291.94</v>
      </c>
      <c r="I19" s="179">
        <v>33639.81</v>
      </c>
      <c r="J19" s="179">
        <v>34095.15</v>
      </c>
      <c r="K19" s="179">
        <v>34470.589999999997</v>
      </c>
      <c r="L19" s="179">
        <v>34742.410000000003</v>
      </c>
      <c r="M19" s="180"/>
    </row>
    <row r="20" spans="1:13" ht="13.5" thickBot="1" x14ac:dyDescent="0.25">
      <c r="A20" s="184">
        <v>19</v>
      </c>
      <c r="B20" s="179">
        <v>31116.53</v>
      </c>
      <c r="C20" s="179">
        <v>31418.5</v>
      </c>
      <c r="D20" s="179">
        <v>31690.97</v>
      </c>
      <c r="E20" s="179">
        <v>31955.200000000001</v>
      </c>
      <c r="F20" s="179">
        <v>32504.14</v>
      </c>
      <c r="G20" s="179">
        <v>32942.44</v>
      </c>
      <c r="H20" s="179">
        <v>33301.56</v>
      </c>
      <c r="I20" s="179">
        <v>33654.9</v>
      </c>
      <c r="J20" s="179">
        <v>34108.71</v>
      </c>
      <c r="K20" s="179">
        <v>34480.550000000003</v>
      </c>
      <c r="L20" s="179">
        <v>34748.19</v>
      </c>
      <c r="M20" s="180"/>
    </row>
    <row r="21" spans="1:13" ht="13.5" thickBot="1" x14ac:dyDescent="0.25">
      <c r="A21" s="184">
        <v>20</v>
      </c>
      <c r="B21" s="179">
        <v>31124.53</v>
      </c>
      <c r="C21" s="179">
        <v>31431.89</v>
      </c>
      <c r="D21" s="179">
        <v>31694.03</v>
      </c>
      <c r="E21" s="179">
        <v>31975.25</v>
      </c>
      <c r="F21" s="179">
        <v>32518.720000000001</v>
      </c>
      <c r="G21" s="179">
        <v>32955.54</v>
      </c>
      <c r="H21" s="179">
        <v>33311.19</v>
      </c>
      <c r="I21" s="179">
        <v>33669.99</v>
      </c>
      <c r="J21" s="179">
        <v>34122.28</v>
      </c>
      <c r="K21" s="179">
        <v>34490.519999999997</v>
      </c>
      <c r="L21" s="179">
        <v>34753.97</v>
      </c>
      <c r="M21" s="180"/>
    </row>
    <row r="22" spans="1:13" ht="13.5" thickBot="1" x14ac:dyDescent="0.25">
      <c r="A22" s="184">
        <v>21</v>
      </c>
      <c r="B22" s="179">
        <v>31132.53</v>
      </c>
      <c r="C22" s="179">
        <v>31445.29</v>
      </c>
      <c r="D22" s="179">
        <v>31697.09</v>
      </c>
      <c r="E22" s="179">
        <v>31995.32</v>
      </c>
      <c r="F22" s="179">
        <v>32533.31</v>
      </c>
      <c r="G22" s="179">
        <v>32968.639999999999</v>
      </c>
      <c r="H22" s="179">
        <v>33320.82</v>
      </c>
      <c r="I22" s="179">
        <v>33685.1</v>
      </c>
      <c r="J22" s="179">
        <v>34135.85</v>
      </c>
      <c r="K22" s="179">
        <v>34500.49</v>
      </c>
      <c r="L22" s="179">
        <v>34759.75</v>
      </c>
      <c r="M22" s="180"/>
    </row>
    <row r="23" spans="1:13" ht="13.5" thickBot="1" x14ac:dyDescent="0.25">
      <c r="A23" s="184">
        <v>22</v>
      </c>
      <c r="B23" s="179">
        <v>31140.53</v>
      </c>
      <c r="C23" s="179">
        <v>31458.68</v>
      </c>
      <c r="D23" s="179">
        <v>31700.16</v>
      </c>
      <c r="E23" s="179">
        <v>32015.4</v>
      </c>
      <c r="F23" s="179">
        <v>32547.9</v>
      </c>
      <c r="G23" s="179">
        <v>32981.75</v>
      </c>
      <c r="H23" s="179">
        <v>33330.449999999997</v>
      </c>
      <c r="I23" s="179">
        <v>33700.21</v>
      </c>
      <c r="J23" s="179">
        <v>34149.42</v>
      </c>
      <c r="K23" s="179">
        <v>34510.46</v>
      </c>
      <c r="L23" s="179">
        <v>34765.53</v>
      </c>
      <c r="M23" s="180"/>
    </row>
    <row r="24" spans="1:13" ht="13.5" thickBot="1" x14ac:dyDescent="0.25">
      <c r="A24" s="184">
        <v>23</v>
      </c>
      <c r="B24" s="179">
        <v>31148.54</v>
      </c>
      <c r="C24" s="179">
        <v>31472.09</v>
      </c>
      <c r="D24" s="179">
        <v>31703.22</v>
      </c>
      <c r="E24" s="179">
        <v>32035.49</v>
      </c>
      <c r="F24" s="179">
        <v>32562.5</v>
      </c>
      <c r="G24" s="179">
        <v>32994.870000000003</v>
      </c>
      <c r="H24" s="179">
        <v>33340.080000000002</v>
      </c>
      <c r="I24" s="179">
        <v>33715.33</v>
      </c>
      <c r="J24" s="179">
        <v>34163.01</v>
      </c>
      <c r="K24" s="179">
        <v>34520.44</v>
      </c>
      <c r="L24" s="179">
        <v>34771.31</v>
      </c>
      <c r="M24" s="180"/>
    </row>
    <row r="25" spans="1:13" ht="13.5" thickBot="1" x14ac:dyDescent="0.25">
      <c r="A25" s="184">
        <v>24</v>
      </c>
      <c r="B25" s="179">
        <v>31156.54</v>
      </c>
      <c r="C25" s="179">
        <v>31485.5</v>
      </c>
      <c r="D25" s="179">
        <v>31706.28</v>
      </c>
      <c r="E25" s="179">
        <v>32055.599999999999</v>
      </c>
      <c r="F25" s="179">
        <v>32577.11</v>
      </c>
      <c r="G25" s="179">
        <v>33007.99</v>
      </c>
      <c r="H25" s="179">
        <v>33349.72</v>
      </c>
      <c r="I25" s="179">
        <v>33730.449999999997</v>
      </c>
      <c r="J25" s="179">
        <v>34176.589999999997</v>
      </c>
      <c r="K25" s="179">
        <v>34530.42</v>
      </c>
      <c r="L25" s="179">
        <v>34777.089999999997</v>
      </c>
      <c r="M25" s="180"/>
    </row>
    <row r="26" spans="1:13" ht="13.5" thickBot="1" x14ac:dyDescent="0.25">
      <c r="A26" s="184">
        <v>25</v>
      </c>
      <c r="B26" s="179">
        <v>31164.55</v>
      </c>
      <c r="C26" s="179">
        <v>31498.92</v>
      </c>
      <c r="D26" s="179">
        <v>31709.35</v>
      </c>
      <c r="E26" s="179">
        <v>32075.71</v>
      </c>
      <c r="F26" s="179">
        <v>32591.72</v>
      </c>
      <c r="G26" s="179">
        <v>33021.120000000003</v>
      </c>
      <c r="H26" s="179">
        <v>33359.360000000001</v>
      </c>
      <c r="I26" s="179">
        <v>33745.58</v>
      </c>
      <c r="J26" s="179">
        <v>34190.18</v>
      </c>
      <c r="K26" s="179">
        <v>34540.400000000001</v>
      </c>
      <c r="L26" s="179">
        <v>34782.870000000003</v>
      </c>
      <c r="M26" s="180"/>
    </row>
    <row r="27" spans="1:13" ht="13.5" thickBot="1" x14ac:dyDescent="0.25">
      <c r="A27" s="184">
        <v>26</v>
      </c>
      <c r="B27" s="179">
        <v>31172.57</v>
      </c>
      <c r="C27" s="179">
        <v>31512.34</v>
      </c>
      <c r="D27" s="179">
        <v>31712.41</v>
      </c>
      <c r="E27" s="179">
        <v>32095.84</v>
      </c>
      <c r="F27" s="179">
        <v>32606.34</v>
      </c>
      <c r="G27" s="179">
        <v>33034.25</v>
      </c>
      <c r="H27" s="179">
        <v>33369</v>
      </c>
      <c r="I27" s="179">
        <v>33760.720000000001</v>
      </c>
      <c r="J27" s="179">
        <v>34203.78</v>
      </c>
      <c r="K27" s="179">
        <v>34550.379999999997</v>
      </c>
      <c r="L27" s="179">
        <v>34788.65</v>
      </c>
      <c r="M27" s="180"/>
    </row>
    <row r="28" spans="1:13" ht="13.5" thickBot="1" x14ac:dyDescent="0.25">
      <c r="A28" s="184">
        <v>27</v>
      </c>
      <c r="B28" s="179">
        <v>31180.58</v>
      </c>
      <c r="C28" s="179">
        <v>31525.77</v>
      </c>
      <c r="D28" s="179">
        <v>31715.48</v>
      </c>
      <c r="E28" s="179">
        <v>32115.99</v>
      </c>
      <c r="F28" s="179">
        <v>32620.97</v>
      </c>
      <c r="G28" s="179">
        <v>33047.39</v>
      </c>
      <c r="H28" s="179">
        <v>33378.65</v>
      </c>
      <c r="I28" s="179">
        <v>33775.86</v>
      </c>
      <c r="J28" s="179">
        <v>34217.379999999997</v>
      </c>
      <c r="K28" s="179">
        <v>34560.370000000003</v>
      </c>
      <c r="L28" s="179">
        <v>34794.44</v>
      </c>
      <c r="M28" s="180"/>
    </row>
    <row r="29" spans="1:13" ht="13.5" thickBot="1" x14ac:dyDescent="0.25">
      <c r="A29" s="184">
        <v>28</v>
      </c>
      <c r="B29" s="179">
        <v>31188.59</v>
      </c>
      <c r="C29" s="179">
        <v>31539.200000000001</v>
      </c>
      <c r="D29" s="179">
        <v>31718.54</v>
      </c>
      <c r="E29" s="179">
        <v>32136.14</v>
      </c>
      <c r="F29" s="179">
        <v>32635.599999999999</v>
      </c>
      <c r="G29" s="179">
        <v>33060.53</v>
      </c>
      <c r="H29" s="179">
        <v>33388.300000000003</v>
      </c>
      <c r="I29" s="179">
        <v>33791.01</v>
      </c>
      <c r="J29" s="179">
        <v>34230.99</v>
      </c>
      <c r="K29" s="179">
        <v>34570.36</v>
      </c>
      <c r="L29" s="179">
        <v>34800.22</v>
      </c>
      <c r="M29" s="180"/>
    </row>
    <row r="30" spans="1:13" ht="13.5" thickBot="1" x14ac:dyDescent="0.25">
      <c r="A30" s="184">
        <v>29</v>
      </c>
      <c r="B30" s="179">
        <v>31196.61</v>
      </c>
      <c r="C30" s="180"/>
      <c r="D30" s="179">
        <v>31721.61</v>
      </c>
      <c r="E30" s="179">
        <v>32156.31</v>
      </c>
      <c r="F30" s="179">
        <v>32650.240000000002</v>
      </c>
      <c r="G30" s="179">
        <v>33073.68</v>
      </c>
      <c r="H30" s="179">
        <v>33397.949999999997</v>
      </c>
      <c r="I30" s="179">
        <v>33806.17</v>
      </c>
      <c r="J30" s="179">
        <v>34244.61</v>
      </c>
      <c r="K30" s="179">
        <v>34580.35</v>
      </c>
      <c r="L30" s="179">
        <v>34806.01</v>
      </c>
      <c r="M30" s="180"/>
    </row>
    <row r="31" spans="1:13" ht="13.5" thickBot="1" x14ac:dyDescent="0.25">
      <c r="A31" s="184">
        <v>30</v>
      </c>
      <c r="B31" s="179">
        <v>31204.63</v>
      </c>
      <c r="C31" s="180"/>
      <c r="D31" s="179">
        <v>31724.67</v>
      </c>
      <c r="E31" s="179">
        <v>32176.49</v>
      </c>
      <c r="F31" s="179">
        <v>32664.89</v>
      </c>
      <c r="G31" s="179">
        <v>33086.83</v>
      </c>
      <c r="H31" s="179">
        <v>33407.599999999999</v>
      </c>
      <c r="I31" s="179">
        <v>33821.339999999997</v>
      </c>
      <c r="J31" s="179">
        <v>34258.230000000003</v>
      </c>
      <c r="K31" s="179">
        <v>34590.35</v>
      </c>
      <c r="L31" s="179">
        <v>34811.800000000003</v>
      </c>
      <c r="M31" s="180"/>
    </row>
    <row r="32" spans="1:13" ht="13.5" thickBot="1" x14ac:dyDescent="0.25">
      <c r="A32" s="185">
        <v>31</v>
      </c>
      <c r="B32" s="186">
        <v>31212.65</v>
      </c>
      <c r="C32" s="187"/>
      <c r="D32" s="186">
        <v>31727.74</v>
      </c>
      <c r="E32" s="187"/>
      <c r="F32" s="186">
        <v>32679.54</v>
      </c>
      <c r="G32" s="187"/>
      <c r="H32" s="186">
        <v>33417.26</v>
      </c>
      <c r="I32" s="186">
        <v>33836.51</v>
      </c>
      <c r="J32" s="187"/>
      <c r="K32" s="186">
        <v>34600.35</v>
      </c>
      <c r="L32" s="187"/>
      <c r="M32" s="18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5"/>
  <sheetViews>
    <sheetView showGridLines="0" topLeftCell="A6" workbookViewId="0">
      <selection activeCell="E24" sqref="E24"/>
    </sheetView>
  </sheetViews>
  <sheetFormatPr baseColWidth="10" defaultColWidth="10.85546875" defaultRowHeight="12.75" x14ac:dyDescent="0.2"/>
  <cols>
    <col min="1" max="1" width="2.85546875" style="197" customWidth="1"/>
    <col min="2" max="2" width="31.5703125" style="197" bestFit="1" customWidth="1"/>
    <col min="3" max="3" width="14.5703125" style="198" bestFit="1" customWidth="1"/>
    <col min="4" max="4" width="12.5703125" style="197" bestFit="1" customWidth="1"/>
    <col min="5" max="5" width="15.42578125" style="197" bestFit="1" customWidth="1"/>
    <col min="6" max="6" width="4.5703125" style="197" bestFit="1" customWidth="1"/>
    <col min="7" max="7" width="11" style="197" bestFit="1" customWidth="1"/>
    <col min="8" max="8" width="9.85546875" style="197" bestFit="1" customWidth="1"/>
    <col min="9" max="9" width="12.5703125" style="197" bestFit="1" customWidth="1"/>
    <col min="10" max="16384" width="10.85546875" style="197"/>
  </cols>
  <sheetData>
    <row r="4" spans="2:11" ht="13.5" thickBot="1" x14ac:dyDescent="0.25"/>
    <row r="5" spans="2:11" ht="13.5" thickBot="1" x14ac:dyDescent="0.25">
      <c r="C5" s="199" t="s">
        <v>158</v>
      </c>
      <c r="D5" s="213">
        <f>+'UF 2022'!J31</f>
        <v>34258.230000000003</v>
      </c>
      <c r="G5" s="200" t="s">
        <v>131</v>
      </c>
      <c r="H5" s="201">
        <v>44834</v>
      </c>
    </row>
    <row r="7" spans="2:11" s="202" customFormat="1" ht="25.5" x14ac:dyDescent="0.2">
      <c r="B7" s="191" t="s">
        <v>133</v>
      </c>
      <c r="C7" s="192" t="s">
        <v>121</v>
      </c>
      <c r="D7" s="215" t="s">
        <v>142</v>
      </c>
      <c r="E7" s="215" t="s">
        <v>139</v>
      </c>
      <c r="F7" s="215" t="s">
        <v>122</v>
      </c>
      <c r="G7" s="215" t="s">
        <v>123</v>
      </c>
      <c r="H7" s="215" t="s">
        <v>124</v>
      </c>
      <c r="I7" s="215" t="s">
        <v>125</v>
      </c>
    </row>
    <row r="8" spans="2:11" x14ac:dyDescent="0.2">
      <c r="B8" s="203" t="s">
        <v>120</v>
      </c>
      <c r="C8" s="238"/>
      <c r="D8" s="221"/>
      <c r="E8" s="241"/>
      <c r="F8" s="217"/>
      <c r="G8" s="218"/>
      <c r="H8" s="206"/>
      <c r="I8" s="207"/>
      <c r="K8" s="222"/>
    </row>
    <row r="9" spans="2:11" x14ac:dyDescent="0.2">
      <c r="B9" s="204" t="s">
        <v>126</v>
      </c>
      <c r="C9" s="205">
        <f>28.7286*D5</f>
        <v>984190.98637800012</v>
      </c>
      <c r="D9" s="221">
        <v>44822</v>
      </c>
      <c r="E9" s="221">
        <v>44852</v>
      </c>
      <c r="F9" s="217">
        <f t="shared" ref="F9:F13" si="0">+E9-D9</f>
        <v>30</v>
      </c>
      <c r="G9" s="218">
        <f t="shared" ref="G9:G13" si="1">+C9/F9</f>
        <v>32806.366212600005</v>
      </c>
      <c r="H9" s="206">
        <f>+$H$5-D9</f>
        <v>12</v>
      </c>
      <c r="I9" s="207">
        <f t="shared" ref="I9:I13" si="2">+H9*G9</f>
        <v>393676.39455120009</v>
      </c>
      <c r="K9" s="222"/>
    </row>
    <row r="10" spans="2:11" x14ac:dyDescent="0.2">
      <c r="B10" s="204" t="s">
        <v>127</v>
      </c>
      <c r="C10" s="239">
        <f>80.6216*D5</f>
        <v>2761953.3157680002</v>
      </c>
      <c r="D10" s="221">
        <v>44822</v>
      </c>
      <c r="E10" s="221">
        <v>44852</v>
      </c>
      <c r="F10" s="217">
        <f t="shared" si="0"/>
        <v>30</v>
      </c>
      <c r="G10" s="218">
        <f t="shared" si="1"/>
        <v>92065.110525600001</v>
      </c>
      <c r="H10" s="206">
        <f t="shared" ref="H10:H13" si="3">+$H$5-D10</f>
        <v>12</v>
      </c>
      <c r="I10" s="207">
        <f t="shared" si="2"/>
        <v>1104781.3263071999</v>
      </c>
      <c r="K10" s="222"/>
    </row>
    <row r="11" spans="2:11" x14ac:dyDescent="0.2">
      <c r="B11" s="204" t="s">
        <v>128</v>
      </c>
      <c r="C11" s="205">
        <f>223.7622*D5</f>
        <v>7665696.9129060013</v>
      </c>
      <c r="D11" s="221">
        <v>44832</v>
      </c>
      <c r="E11" s="221">
        <v>44862</v>
      </c>
      <c r="F11" s="217">
        <f t="shared" si="0"/>
        <v>30</v>
      </c>
      <c r="G11" s="218">
        <f t="shared" si="1"/>
        <v>255523.23043020006</v>
      </c>
      <c r="H11" s="206">
        <f t="shared" si="3"/>
        <v>2</v>
      </c>
      <c r="I11" s="207">
        <f t="shared" si="2"/>
        <v>511046.46086040011</v>
      </c>
    </row>
    <row r="12" spans="2:11" x14ac:dyDescent="0.2">
      <c r="B12" s="204" t="s">
        <v>129</v>
      </c>
      <c r="C12" s="205">
        <v>2418142</v>
      </c>
      <c r="D12" s="221">
        <v>44824</v>
      </c>
      <c r="E12" s="221">
        <v>44852</v>
      </c>
      <c r="F12" s="217">
        <f t="shared" si="0"/>
        <v>28</v>
      </c>
      <c r="G12" s="218">
        <f t="shared" si="1"/>
        <v>86362.21428571429</v>
      </c>
      <c r="H12" s="206">
        <f t="shared" si="3"/>
        <v>10</v>
      </c>
      <c r="I12" s="207">
        <f t="shared" si="2"/>
        <v>863622.14285714296</v>
      </c>
    </row>
    <row r="13" spans="2:11" x14ac:dyDescent="0.2">
      <c r="B13" s="204" t="s">
        <v>130</v>
      </c>
      <c r="C13" s="240">
        <f>156.9181*D5</f>
        <v>5375736.3609630009</v>
      </c>
      <c r="D13" s="237">
        <v>44824</v>
      </c>
      <c r="E13" s="237">
        <v>44854</v>
      </c>
      <c r="F13" s="220">
        <f t="shared" si="0"/>
        <v>30</v>
      </c>
      <c r="G13" s="219">
        <f t="shared" si="1"/>
        <v>179191.21203210004</v>
      </c>
      <c r="H13" s="208">
        <f t="shared" si="3"/>
        <v>10</v>
      </c>
      <c r="I13" s="209">
        <f t="shared" si="2"/>
        <v>1791912.1203210005</v>
      </c>
    </row>
    <row r="14" spans="2:11" x14ac:dyDescent="0.2">
      <c r="B14" s="210"/>
      <c r="C14" s="211"/>
      <c r="D14" s="216"/>
      <c r="E14" s="216"/>
      <c r="F14" s="216"/>
      <c r="G14" s="216"/>
      <c r="H14" s="216"/>
      <c r="I14" s="216"/>
    </row>
    <row r="15" spans="2:11" s="196" customFormat="1" ht="13.5" thickBot="1" x14ac:dyDescent="0.25">
      <c r="B15" s="193" t="s">
        <v>132</v>
      </c>
      <c r="C15" s="194"/>
      <c r="D15" s="193"/>
      <c r="E15" s="193"/>
      <c r="F15" s="193"/>
      <c r="G15" s="193"/>
      <c r="H15" s="193"/>
      <c r="I15" s="195">
        <f>SUM(I8:I13)</f>
        <v>4665038.4448969439</v>
      </c>
    </row>
    <row r="16" spans="2:11" ht="13.5" thickTop="1" x14ac:dyDescent="0.2"/>
    <row r="18" spans="2:5" x14ac:dyDescent="0.2">
      <c r="B18" s="197" t="s">
        <v>135</v>
      </c>
      <c r="C18" s="214">
        <v>208509</v>
      </c>
      <c r="D18" s="222" t="s">
        <v>150</v>
      </c>
    </row>
    <row r="19" spans="2:5" x14ac:dyDescent="0.2">
      <c r="B19" s="197" t="s">
        <v>136</v>
      </c>
      <c r="C19" s="214">
        <v>765854</v>
      </c>
      <c r="D19" s="222" t="s">
        <v>150</v>
      </c>
    </row>
    <row r="21" spans="2:5" x14ac:dyDescent="0.2">
      <c r="B21" s="197" t="s">
        <v>135</v>
      </c>
      <c r="C21" s="197">
        <v>6192</v>
      </c>
      <c r="D21" s="198">
        <v>93057</v>
      </c>
    </row>
    <row r="22" spans="2:5" x14ac:dyDescent="0.2">
      <c r="B22" s="197" t="s">
        <v>136</v>
      </c>
      <c r="C22" s="197">
        <v>6191</v>
      </c>
      <c r="D22" s="198">
        <v>855584</v>
      </c>
    </row>
    <row r="23" spans="2:5" x14ac:dyDescent="0.2">
      <c r="B23" s="197" t="s">
        <v>134</v>
      </c>
      <c r="C23" s="197">
        <v>6193</v>
      </c>
      <c r="D23" s="198">
        <f>+I15</f>
        <v>4665038.4448969439</v>
      </c>
    </row>
    <row r="24" spans="2:5" x14ac:dyDescent="0.2">
      <c r="C24" s="197">
        <v>818</v>
      </c>
      <c r="D24" s="198"/>
      <c r="E24" s="212">
        <f>+D21+D22+D23</f>
        <v>5613679.4448969439</v>
      </c>
    </row>
    <row r="25" spans="2:5" x14ac:dyDescent="0.2">
      <c r="B25" s="235" t="s">
        <v>137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tabSelected="1" zoomScaleNormal="100" zoomScaleSheetLayoutView="100" workbookViewId="0">
      <selection activeCell="E19" sqref="E19"/>
    </sheetView>
  </sheetViews>
  <sheetFormatPr baseColWidth="10" defaultRowHeight="12.75" x14ac:dyDescent="0.2"/>
  <cols>
    <col min="3" max="3" width="17.140625" bestFit="1" customWidth="1"/>
    <col min="5" max="5" width="12.5703125" bestFit="1" customWidth="1"/>
    <col min="7" max="8" width="14.140625" bestFit="1" customWidth="1"/>
    <col min="10" max="10" width="18.7109375" customWidth="1"/>
    <col min="11" max="11" width="13.42578125" style="81" bestFit="1" customWidth="1"/>
    <col min="12" max="13" width="13.42578125" bestFit="1" customWidth="1"/>
  </cols>
  <sheetData>
    <row r="1" spans="1:14" x14ac:dyDescent="0.2">
      <c r="A1" s="45"/>
      <c r="B1" s="45"/>
      <c r="C1" s="45"/>
      <c r="D1" s="45"/>
      <c r="E1" s="45"/>
      <c r="F1" s="45"/>
      <c r="G1" s="45"/>
      <c r="H1" s="45"/>
      <c r="I1" s="45"/>
    </row>
    <row r="2" spans="1:14" x14ac:dyDescent="0.2">
      <c r="A2" s="45"/>
      <c r="B2" s="45"/>
      <c r="C2" s="45"/>
      <c r="D2" s="45"/>
      <c r="E2" s="45"/>
      <c r="F2" s="45"/>
      <c r="G2" s="45"/>
      <c r="H2" s="45"/>
      <c r="I2" s="45"/>
    </row>
    <row r="3" spans="1:14" x14ac:dyDescent="0.2">
      <c r="A3" s="45"/>
      <c r="B3" s="45"/>
      <c r="C3" s="45"/>
      <c r="D3" s="45"/>
      <c r="E3" s="45"/>
      <c r="F3" s="45"/>
      <c r="G3" s="45"/>
      <c r="H3" s="45"/>
      <c r="I3" s="45"/>
    </row>
    <row r="4" spans="1:14" x14ac:dyDescent="0.2">
      <c r="A4" s="45"/>
      <c r="B4" s="45"/>
      <c r="C4" s="45"/>
      <c r="D4" s="45"/>
      <c r="E4" s="45"/>
      <c r="F4" s="45"/>
      <c r="G4" s="45"/>
      <c r="H4" s="45"/>
      <c r="I4" s="45"/>
    </row>
    <row r="5" spans="1:14" ht="13.5" thickBo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14" ht="12.75" customHeight="1" x14ac:dyDescent="0.2">
      <c r="A6" s="45"/>
      <c r="B6" s="273" t="s">
        <v>168</v>
      </c>
      <c r="C6" s="274"/>
      <c r="D6" s="274"/>
      <c r="E6" s="274"/>
      <c r="F6" s="274"/>
      <c r="G6" s="274"/>
      <c r="H6" s="274"/>
      <c r="I6" s="274"/>
      <c r="J6" s="275"/>
    </row>
    <row r="7" spans="1:14" ht="13.5" thickBot="1" x14ac:dyDescent="0.25">
      <c r="A7" s="45"/>
      <c r="B7" s="276"/>
      <c r="C7" s="277"/>
      <c r="D7" s="277"/>
      <c r="E7" s="277"/>
      <c r="F7" s="277"/>
      <c r="G7" s="277"/>
      <c r="H7" s="277"/>
      <c r="I7" s="277"/>
      <c r="J7" s="278"/>
    </row>
    <row r="8" spans="1:14" x14ac:dyDescent="0.2">
      <c r="A8" s="45"/>
      <c r="B8" s="266" t="s">
        <v>43</v>
      </c>
      <c r="C8" s="268"/>
      <c r="D8" s="266" t="s">
        <v>46</v>
      </c>
      <c r="E8" s="267"/>
      <c r="F8" s="268"/>
      <c r="G8" s="266" t="s">
        <v>47</v>
      </c>
      <c r="H8" s="267"/>
      <c r="I8" s="268"/>
      <c r="J8" s="292" t="s">
        <v>20</v>
      </c>
    </row>
    <row r="9" spans="1:14" ht="13.5" thickBot="1" x14ac:dyDescent="0.25">
      <c r="A9" s="45"/>
      <c r="B9" s="269"/>
      <c r="C9" s="271"/>
      <c r="D9" s="269"/>
      <c r="E9" s="270"/>
      <c r="F9" s="271"/>
      <c r="G9" s="269"/>
      <c r="H9" s="270"/>
      <c r="I9" s="271"/>
      <c r="J9" s="293"/>
    </row>
    <row r="10" spans="1:14" ht="13.5" thickBot="1" x14ac:dyDescent="0.25">
      <c r="A10" s="45"/>
      <c r="B10" s="272" t="s">
        <v>24</v>
      </c>
      <c r="C10" s="265"/>
      <c r="D10" s="263">
        <f>+'BANCO DE CHILE'!S11</f>
        <v>686306851</v>
      </c>
      <c r="E10" s="264"/>
      <c r="F10" s="265"/>
      <c r="G10" s="289">
        <v>0</v>
      </c>
      <c r="H10" s="290"/>
      <c r="I10" s="291"/>
      <c r="J10" s="46">
        <f>+D10+G10</f>
        <v>686306851</v>
      </c>
      <c r="K10" s="123"/>
      <c r="L10" s="197"/>
      <c r="M10" s="80"/>
      <c r="N10" s="80"/>
    </row>
    <row r="11" spans="1:14" ht="13.5" thickBot="1" x14ac:dyDescent="0.25">
      <c r="A11" s="45"/>
      <c r="B11" s="272" t="s">
        <v>44</v>
      </c>
      <c r="C11" s="265"/>
      <c r="D11" s="263">
        <f>+'ITAU CORPBANCA  '!Q13</f>
        <v>64855020.601259992</v>
      </c>
      <c r="E11" s="264"/>
      <c r="F11" s="265"/>
      <c r="G11" s="263">
        <f>+'ITAU CORPBANCA  '!R13</f>
        <v>664539570.97309518</v>
      </c>
      <c r="H11" s="264"/>
      <c r="I11" s="265"/>
      <c r="J11" s="46">
        <f>+D11+G11</f>
        <v>729394591.57435513</v>
      </c>
      <c r="K11" s="123"/>
      <c r="L11" s="236"/>
      <c r="M11" s="80"/>
      <c r="N11" s="80"/>
    </row>
    <row r="12" spans="1:14" ht="13.5" thickBot="1" x14ac:dyDescent="0.25">
      <c r="A12" s="45"/>
      <c r="B12" s="272" t="s">
        <v>45</v>
      </c>
      <c r="C12" s="265"/>
      <c r="D12" s="263">
        <f>+'SANTANDER '!Q10</f>
        <v>436651585.89001</v>
      </c>
      <c r="E12" s="264"/>
      <c r="F12" s="265"/>
      <c r="G12" s="263">
        <f>+'SANTANDER '!R10</f>
        <v>1972384444.0360744</v>
      </c>
      <c r="H12" s="264"/>
      <c r="I12" s="265"/>
      <c r="J12" s="46">
        <f>+D12+G12</f>
        <v>2409036029.9260845</v>
      </c>
      <c r="K12" s="123"/>
      <c r="L12" s="236"/>
      <c r="M12" s="80"/>
      <c r="N12" s="80"/>
    </row>
    <row r="13" spans="1:14" ht="13.5" thickBot="1" x14ac:dyDescent="0.25">
      <c r="A13" s="45"/>
      <c r="B13" s="272" t="s">
        <v>31</v>
      </c>
      <c r="C13" s="265"/>
      <c r="D13" s="263">
        <f>+'BCO DESARROLLO SCOTIABANK '!P9</f>
        <v>192040464.56620499</v>
      </c>
      <c r="E13" s="264"/>
      <c r="F13" s="265"/>
      <c r="G13" s="263">
        <f>+'BCO DESARROLLO SCOTIABANK '!Q9</f>
        <v>821702183.81223011</v>
      </c>
      <c r="H13" s="264"/>
      <c r="I13" s="265"/>
      <c r="J13" s="46">
        <f>+D13+G13</f>
        <v>1013742648.3784351</v>
      </c>
      <c r="K13" s="123"/>
      <c r="L13" s="236"/>
      <c r="M13" s="80"/>
      <c r="N13" s="80"/>
    </row>
    <row r="14" spans="1:14" x14ac:dyDescent="0.2">
      <c r="A14" s="45"/>
      <c r="B14" s="279" t="s">
        <v>169</v>
      </c>
      <c r="C14" s="280"/>
      <c r="D14" s="283">
        <f>SUM(D10:F13)</f>
        <v>1379853922.0574751</v>
      </c>
      <c r="E14" s="284"/>
      <c r="F14" s="285"/>
      <c r="G14" s="283">
        <f>SUM(G10:I13)</f>
        <v>3458626198.8213997</v>
      </c>
      <c r="H14" s="284"/>
      <c r="I14" s="285"/>
      <c r="J14" s="294">
        <f>SUM(J10:J13)</f>
        <v>4838480120.8788748</v>
      </c>
    </row>
    <row r="15" spans="1:14" ht="13.5" thickBot="1" x14ac:dyDescent="0.25">
      <c r="A15" s="45"/>
      <c r="B15" s="281"/>
      <c r="C15" s="282"/>
      <c r="D15" s="286"/>
      <c r="E15" s="287"/>
      <c r="F15" s="288"/>
      <c r="G15" s="286"/>
      <c r="H15" s="287"/>
      <c r="I15" s="288"/>
      <c r="J15" s="295"/>
    </row>
    <row r="18" spans="2:10" x14ac:dyDescent="0.2">
      <c r="B18" s="81" t="s">
        <v>170</v>
      </c>
      <c r="H18" s="234"/>
      <c r="J18" s="122"/>
    </row>
    <row r="19" spans="2:10" x14ac:dyDescent="0.2">
      <c r="E19" s="80"/>
      <c r="H19" s="234"/>
    </row>
    <row r="20" spans="2:10" x14ac:dyDescent="0.2">
      <c r="B20" s="197"/>
    </row>
    <row r="21" spans="2:10" x14ac:dyDescent="0.2">
      <c r="B21" s="234"/>
      <c r="C21" s="234"/>
      <c r="F21" s="234"/>
      <c r="G21" s="234"/>
    </row>
    <row r="22" spans="2:10" x14ac:dyDescent="0.2">
      <c r="B22" s="234"/>
      <c r="C22" s="234"/>
      <c r="F22" s="234"/>
      <c r="G22" s="245"/>
    </row>
    <row r="23" spans="2:10" x14ac:dyDescent="0.2">
      <c r="B23" s="234"/>
      <c r="C23" s="234"/>
      <c r="F23" s="234"/>
      <c r="G23" s="245"/>
    </row>
    <row r="24" spans="2:10" x14ac:dyDescent="0.2">
      <c r="B24" s="234"/>
      <c r="C24" s="234"/>
      <c r="F24" s="234"/>
      <c r="G24" s="245"/>
    </row>
    <row r="25" spans="2:10" x14ac:dyDescent="0.2">
      <c r="B25" s="234"/>
      <c r="F25" s="234"/>
    </row>
    <row r="26" spans="2:10" x14ac:dyDescent="0.2">
      <c r="B26" s="234"/>
      <c r="F26" s="234"/>
    </row>
    <row r="27" spans="2:10" x14ac:dyDescent="0.2">
      <c r="B27" s="234"/>
      <c r="F27" s="234"/>
    </row>
  </sheetData>
  <mergeCells count="21">
    <mergeCell ref="B6:J7"/>
    <mergeCell ref="B13:C13"/>
    <mergeCell ref="B14:C15"/>
    <mergeCell ref="D14:F15"/>
    <mergeCell ref="G8:I9"/>
    <mergeCell ref="G10:I10"/>
    <mergeCell ref="G11:I11"/>
    <mergeCell ref="G12:I12"/>
    <mergeCell ref="G13:I13"/>
    <mergeCell ref="B11:C11"/>
    <mergeCell ref="D13:F13"/>
    <mergeCell ref="G14:I15"/>
    <mergeCell ref="J8:J9"/>
    <mergeCell ref="J14:J15"/>
    <mergeCell ref="B8:C9"/>
    <mergeCell ref="D8:F9"/>
    <mergeCell ref="B10:C10"/>
    <mergeCell ref="D10:F10"/>
    <mergeCell ref="B12:C12"/>
    <mergeCell ref="D11:F11"/>
    <mergeCell ref="D12:F12"/>
  </mergeCells>
  <pageMargins left="0.7" right="0.7" top="0.75" bottom="0.75" header="0.3" footer="0.3"/>
  <pageSetup paperSize="281" scale="9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opLeftCell="A11" zoomScale="80" zoomScaleNormal="80" zoomScaleSheetLayoutView="100" workbookViewId="0">
      <selection activeCell="H29" sqref="H29"/>
    </sheetView>
  </sheetViews>
  <sheetFormatPr baseColWidth="10" defaultColWidth="11.42578125" defaultRowHeight="12.75" x14ac:dyDescent="0.2"/>
  <cols>
    <col min="1" max="1" width="18.28515625" style="43" bestFit="1" customWidth="1"/>
    <col min="2" max="2" width="31.28515625" style="43" bestFit="1" customWidth="1"/>
    <col min="3" max="3" width="16.5703125" style="43" bestFit="1" customWidth="1"/>
    <col min="4" max="4" width="16.28515625" style="43" bestFit="1" customWidth="1"/>
    <col min="5" max="5" width="20.7109375" style="43" bestFit="1" customWidth="1"/>
    <col min="6" max="6" width="2.28515625" style="43" customWidth="1"/>
    <col min="7" max="7" width="12.42578125" style="43" bestFit="1" customWidth="1"/>
    <col min="8" max="8" width="15.85546875" style="43" bestFit="1" customWidth="1"/>
    <col min="9" max="9" width="13.7109375" style="43" customWidth="1"/>
    <col min="10" max="10" width="13.7109375" style="61" customWidth="1"/>
    <col min="11" max="11" width="11.42578125" style="67"/>
    <col min="12" max="16384" width="11.42578125" style="43"/>
  </cols>
  <sheetData>
    <row r="1" spans="1:10" ht="13.5" thickBot="1" x14ac:dyDescent="0.25">
      <c r="G1" s="299" t="s">
        <v>32</v>
      </c>
      <c r="H1" s="299"/>
      <c r="I1" s="299"/>
      <c r="J1" s="299"/>
    </row>
    <row r="2" spans="1:10" ht="13.5" thickBot="1" x14ac:dyDescent="0.25">
      <c r="D2" s="101">
        <v>44865</v>
      </c>
      <c r="E2" s="161">
        <f>+'UF 2022'!K32</f>
        <v>34600.35</v>
      </c>
      <c r="G2" s="40" t="s">
        <v>18</v>
      </c>
      <c r="H2" s="40" t="s">
        <v>14</v>
      </c>
      <c r="I2" s="120">
        <f>+D2</f>
        <v>44865</v>
      </c>
      <c r="J2" s="39" t="s">
        <v>33</v>
      </c>
    </row>
    <row r="3" spans="1:10" x14ac:dyDescent="0.2">
      <c r="B3" s="51"/>
      <c r="C3" s="52"/>
      <c r="G3" s="41" t="s">
        <v>34</v>
      </c>
      <c r="H3" s="66">
        <f>SUM('[1]35334548 UF CORPBANCA'!$C$132:$C$143)</f>
        <v>496.67790000000002</v>
      </c>
      <c r="I3" s="53">
        <f>+E2</f>
        <v>34600.35</v>
      </c>
      <c r="J3" s="54">
        <f>+H3*I3</f>
        <v>17185229.177265</v>
      </c>
    </row>
    <row r="4" spans="1:10" x14ac:dyDescent="0.2">
      <c r="B4" s="55" t="s">
        <v>35</v>
      </c>
      <c r="C4" s="52"/>
      <c r="G4" s="41" t="s">
        <v>19</v>
      </c>
      <c r="H4" s="56">
        <f>+C6-H3</f>
        <v>5041.2864999999993</v>
      </c>
      <c r="I4" s="53">
        <f>+E2</f>
        <v>34600.35</v>
      </c>
      <c r="J4" s="54">
        <f>+H4*I4</f>
        <v>174430277.35027498</v>
      </c>
    </row>
    <row r="5" spans="1:10" x14ac:dyDescent="0.2">
      <c r="C5" s="57" t="s">
        <v>36</v>
      </c>
      <c r="D5" s="40" t="s">
        <v>37</v>
      </c>
      <c r="E5" s="127"/>
      <c r="G5" s="40" t="s">
        <v>38</v>
      </c>
      <c r="H5" s="188">
        <f>+C6</f>
        <v>5537.9643999999989</v>
      </c>
      <c r="I5" s="40"/>
      <c r="J5" s="39">
        <f>SUM(J3:J4)</f>
        <v>191615506.52753997</v>
      </c>
    </row>
    <row r="6" spans="1:10" x14ac:dyDescent="0.2">
      <c r="B6" s="41" t="s">
        <v>32</v>
      </c>
      <c r="C6" s="63">
        <f>SUM('[1]35334548 UF CORPBANCA'!$C$132:$C$236)</f>
        <v>5537.9643999999989</v>
      </c>
      <c r="D6" s="60">
        <f>+E2*C6</f>
        <v>191615506.52753997</v>
      </c>
      <c r="E6" s="128" t="s">
        <v>105</v>
      </c>
    </row>
    <row r="7" spans="1:10" x14ac:dyDescent="0.2">
      <c r="B7" s="41" t="s">
        <v>39</v>
      </c>
      <c r="C7" s="227">
        <f>SUM('[1]35334513 UF CORPBANCA'!$C$132:$C$236)</f>
        <v>15542.590900000003</v>
      </c>
      <c r="D7" s="60">
        <f>+E2*C7</f>
        <v>537779085.04681504</v>
      </c>
      <c r="E7" s="128" t="s">
        <v>105</v>
      </c>
    </row>
    <row r="8" spans="1:10" x14ac:dyDescent="0.2">
      <c r="B8" s="65" t="s">
        <v>41</v>
      </c>
      <c r="C8" s="246"/>
      <c r="D8" s="247">
        <f>+C8*E2</f>
        <v>0</v>
      </c>
      <c r="E8" s="128"/>
      <c r="G8" s="296" t="s">
        <v>39</v>
      </c>
      <c r="H8" s="297"/>
      <c r="I8" s="297"/>
      <c r="J8" s="298"/>
    </row>
    <row r="9" spans="1:10" x14ac:dyDescent="0.2">
      <c r="B9" s="41" t="s">
        <v>40</v>
      </c>
      <c r="C9" s="56">
        <f>SUM('[1]Santander 18189770'!$C$60:$C$145)</f>
        <v>51441.903099999989</v>
      </c>
      <c r="D9" s="60">
        <f>+C9*E2</f>
        <v>1779907851.9260845</v>
      </c>
      <c r="E9" s="128" t="s">
        <v>105</v>
      </c>
      <c r="G9" s="40" t="s">
        <v>18</v>
      </c>
      <c r="H9" s="40" t="s">
        <v>14</v>
      </c>
      <c r="I9" s="120">
        <f>+I2</f>
        <v>44865</v>
      </c>
      <c r="J9" s="39" t="s">
        <v>33</v>
      </c>
    </row>
    <row r="10" spans="1:10" x14ac:dyDescent="0.2">
      <c r="B10" s="65" t="s">
        <v>53</v>
      </c>
      <c r="C10" s="152">
        <f>SUM('[1]PTMO BANCO DESARROLLO FINAL'!$C$176:$C$230)</f>
        <v>29298.624100000005</v>
      </c>
      <c r="D10" s="62">
        <f>C10*E2</f>
        <v>1013742648.3784351</v>
      </c>
      <c r="E10" s="128" t="s">
        <v>105</v>
      </c>
      <c r="G10" s="41" t="s">
        <v>34</v>
      </c>
      <c r="H10" s="59">
        <f>SUM('[1]35334513 UF CORPBANCA'!$C$132:$C$143)</f>
        <v>1377.7257</v>
      </c>
      <c r="I10" s="53">
        <f>+E2</f>
        <v>34600.35</v>
      </c>
      <c r="J10" s="54">
        <f>+H10*I10</f>
        <v>47669791.423994996</v>
      </c>
    </row>
    <row r="11" spans="1:10" x14ac:dyDescent="0.2">
      <c r="G11" s="41" t="s">
        <v>19</v>
      </c>
      <c r="H11" s="152">
        <f>+C7-H10</f>
        <v>14164.865200000004</v>
      </c>
      <c r="I11" s="53">
        <f>+E2</f>
        <v>34600.35</v>
      </c>
      <c r="J11" s="54">
        <f>+H11*I11</f>
        <v>490109293.62282014</v>
      </c>
    </row>
    <row r="12" spans="1:10" ht="16.5" customHeight="1" x14ac:dyDescent="0.2">
      <c r="A12" s="55"/>
      <c r="B12" s="64"/>
      <c r="C12" s="64"/>
      <c r="D12" s="69">
        <f>SUM(D6:D11)</f>
        <v>3523045091.8788748</v>
      </c>
      <c r="E12" s="64"/>
      <c r="G12" s="40" t="s">
        <v>38</v>
      </c>
      <c r="H12" s="189">
        <f>+C7</f>
        <v>15542.590900000003</v>
      </c>
      <c r="I12" s="59"/>
      <c r="J12" s="39">
        <f>SUM(J10:J11)</f>
        <v>537779085.04681516</v>
      </c>
    </row>
    <row r="13" spans="1:10" x14ac:dyDescent="0.2">
      <c r="A13" s="55"/>
      <c r="B13" s="55"/>
      <c r="C13" s="55"/>
      <c r="D13" s="55"/>
      <c r="E13" s="55"/>
    </row>
    <row r="14" spans="1:10" ht="12.75" customHeight="1" x14ac:dyDescent="0.2">
      <c r="A14" s="300"/>
      <c r="B14" s="51"/>
      <c r="C14" s="69"/>
      <c r="D14" s="69"/>
      <c r="E14" s="69"/>
      <c r="G14" s="301" t="s">
        <v>41</v>
      </c>
      <c r="H14" s="302"/>
      <c r="I14" s="302"/>
      <c r="J14" s="303"/>
    </row>
    <row r="15" spans="1:10" x14ac:dyDescent="0.2">
      <c r="A15" s="300"/>
      <c r="B15" s="51"/>
      <c r="C15" s="69"/>
      <c r="D15" s="69"/>
      <c r="E15" s="69"/>
      <c r="G15" s="40" t="s">
        <v>18</v>
      </c>
      <c r="H15" s="40" t="s">
        <v>14</v>
      </c>
      <c r="I15" s="120">
        <f>+D2</f>
        <v>44865</v>
      </c>
      <c r="J15" s="39" t="s">
        <v>33</v>
      </c>
    </row>
    <row r="16" spans="1:10" x14ac:dyDescent="0.2">
      <c r="A16" s="124"/>
      <c r="B16" s="51"/>
      <c r="C16" s="133"/>
      <c r="D16" s="133"/>
      <c r="E16" s="133"/>
      <c r="G16" s="41" t="s">
        <v>34</v>
      </c>
      <c r="H16" s="150" t="s">
        <v>138</v>
      </c>
      <c r="I16" s="53">
        <f>+E2</f>
        <v>34600.35</v>
      </c>
      <c r="J16" s="54">
        <v>0</v>
      </c>
    </row>
    <row r="17" spans="1:10" x14ac:dyDescent="0.2">
      <c r="A17" s="124"/>
      <c r="B17" s="51"/>
      <c r="C17" s="69"/>
      <c r="D17" s="147"/>
      <c r="E17" s="69"/>
      <c r="G17" s="41" t="s">
        <v>19</v>
      </c>
      <c r="H17" s="153"/>
      <c r="I17" s="53">
        <f>+E2</f>
        <v>34600.35</v>
      </c>
      <c r="J17" s="54">
        <f>+H17*I17</f>
        <v>0</v>
      </c>
    </row>
    <row r="18" spans="1:10" x14ac:dyDescent="0.2">
      <c r="A18" s="70"/>
      <c r="B18" s="51"/>
      <c r="C18" s="69"/>
      <c r="D18" s="147"/>
      <c r="E18" s="69"/>
      <c r="G18" s="40" t="s">
        <v>38</v>
      </c>
      <c r="H18" s="189">
        <f>+C8</f>
        <v>0</v>
      </c>
      <c r="I18" s="40"/>
      <c r="J18" s="39">
        <f>SUM(J16:J17)</f>
        <v>0</v>
      </c>
    </row>
    <row r="19" spans="1:10" x14ac:dyDescent="0.2">
      <c r="A19" s="64"/>
      <c r="B19" s="131"/>
      <c r="C19" s="69"/>
      <c r="D19" s="58"/>
      <c r="E19" s="69"/>
    </row>
    <row r="20" spans="1:10" ht="12.75" customHeight="1" x14ac:dyDescent="0.2">
      <c r="A20" s="64"/>
      <c r="B20" s="131"/>
      <c r="C20" s="129"/>
      <c r="D20" s="132"/>
      <c r="E20" s="69"/>
      <c r="G20" s="301" t="s">
        <v>40</v>
      </c>
      <c r="H20" s="302"/>
      <c r="I20" s="302"/>
      <c r="J20" s="303"/>
    </row>
    <row r="21" spans="1:10" x14ac:dyDescent="0.2">
      <c r="C21" s="130"/>
      <c r="D21" s="132"/>
      <c r="E21" s="132"/>
      <c r="G21" s="40" t="s">
        <v>18</v>
      </c>
      <c r="H21" s="40" t="s">
        <v>14</v>
      </c>
      <c r="I21" s="120">
        <f>+D2</f>
        <v>44865</v>
      </c>
      <c r="J21" s="39" t="s">
        <v>33</v>
      </c>
    </row>
    <row r="22" spans="1:10" x14ac:dyDescent="0.2">
      <c r="G22" s="41" t="s">
        <v>34</v>
      </c>
      <c r="H22" s="42">
        <f>SUM('[1]Santander 18189770'!$C$60:$C$71)</f>
        <v>6075.2286000000004</v>
      </c>
      <c r="I22" s="53">
        <f>+E2</f>
        <v>34600.35</v>
      </c>
      <c r="J22" s="54">
        <f>+H22*I22</f>
        <v>210205035.89001</v>
      </c>
    </row>
    <row r="23" spans="1:10" ht="16.5" x14ac:dyDescent="0.3">
      <c r="A23" s="64"/>
      <c r="B23" s="44"/>
      <c r="C23" s="64"/>
      <c r="G23" s="41" t="s">
        <v>19</v>
      </c>
      <c r="H23" s="63">
        <f>+H24-H22</f>
        <v>45366.674499999986</v>
      </c>
      <c r="I23" s="53">
        <f>+E2</f>
        <v>34600.35</v>
      </c>
      <c r="J23" s="54">
        <f>+H23*I23</f>
        <v>1569702816.0360744</v>
      </c>
    </row>
    <row r="24" spans="1:10" x14ac:dyDescent="0.2">
      <c r="G24" s="40" t="s">
        <v>38</v>
      </c>
      <c r="H24" s="189">
        <f>+C9</f>
        <v>51441.903099999989</v>
      </c>
      <c r="I24" s="40"/>
      <c r="J24" s="39">
        <f>SUM(J22:J23)</f>
        <v>1779907851.9260845</v>
      </c>
    </row>
    <row r="26" spans="1:10" x14ac:dyDescent="0.2">
      <c r="G26" s="296" t="s">
        <v>119</v>
      </c>
      <c r="H26" s="297"/>
      <c r="I26" s="297"/>
      <c r="J26" s="298"/>
    </row>
    <row r="27" spans="1:10" x14ac:dyDescent="0.2">
      <c r="G27" s="40" t="s">
        <v>18</v>
      </c>
      <c r="H27" s="40" t="s">
        <v>14</v>
      </c>
      <c r="I27" s="120">
        <f>+D2</f>
        <v>44865</v>
      </c>
      <c r="J27" s="39" t="s">
        <v>33</v>
      </c>
    </row>
    <row r="28" spans="1:10" x14ac:dyDescent="0.2">
      <c r="G28" s="41" t="s">
        <v>34</v>
      </c>
      <c r="H28" s="42">
        <f>SUM('[1]PTMO BANCO DESARROLLO FINAL'!$C$176:$C$187)</f>
        <v>5550.2462999999998</v>
      </c>
      <c r="I28" s="53">
        <f>+E2</f>
        <v>34600.35</v>
      </c>
      <c r="J28" s="54">
        <f>+H28*I28</f>
        <v>192040464.56620499</v>
      </c>
    </row>
    <row r="29" spans="1:10" x14ac:dyDescent="0.2">
      <c r="G29" s="41" t="s">
        <v>19</v>
      </c>
      <c r="H29" s="126">
        <f>+H30-H28</f>
        <v>23748.377800000006</v>
      </c>
      <c r="I29" s="53">
        <f>+E2</f>
        <v>34600.35</v>
      </c>
      <c r="J29" s="54">
        <f>+H29*I29</f>
        <v>821702183.81223011</v>
      </c>
    </row>
    <row r="30" spans="1:10" x14ac:dyDescent="0.2">
      <c r="G30" s="40" t="s">
        <v>38</v>
      </c>
      <c r="H30" s="190">
        <f>+C10</f>
        <v>29298.624100000005</v>
      </c>
      <c r="I30" s="59"/>
      <c r="J30" s="39">
        <f>SUM(J28:J29)</f>
        <v>1013742648.3784351</v>
      </c>
    </row>
  </sheetData>
  <mergeCells count="6">
    <mergeCell ref="G26:J26"/>
    <mergeCell ref="G1:J1"/>
    <mergeCell ref="G8:J8"/>
    <mergeCell ref="A14:A15"/>
    <mergeCell ref="G14:J14"/>
    <mergeCell ref="G20:J20"/>
  </mergeCells>
  <pageMargins left="0.56000000000000005" right="0.25" top="0.74803149606299213" bottom="0.74803149606299213" header="0.31496062992125984" footer="0.31496062992125984"/>
  <pageSetup paperSize="281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7" workbookViewId="0">
      <selection activeCell="M32" sqref="M32"/>
    </sheetView>
  </sheetViews>
  <sheetFormatPr baseColWidth="10" defaultRowHeight="12.75" x14ac:dyDescent="0.2"/>
  <sheetData>
    <row r="1" spans="1:13" ht="13.5" thickBot="1" x14ac:dyDescent="0.25">
      <c r="A1" s="181" t="s">
        <v>106</v>
      </c>
      <c r="B1" s="182" t="s">
        <v>107</v>
      </c>
      <c r="C1" s="182" t="s">
        <v>108</v>
      </c>
      <c r="D1" s="182" t="s">
        <v>109</v>
      </c>
      <c r="E1" s="182" t="s">
        <v>110</v>
      </c>
      <c r="F1" s="182" t="s">
        <v>111</v>
      </c>
      <c r="G1" s="182" t="s">
        <v>112</v>
      </c>
      <c r="H1" s="182" t="s">
        <v>113</v>
      </c>
      <c r="I1" s="182" t="s">
        <v>114</v>
      </c>
      <c r="J1" s="182" t="s">
        <v>115</v>
      </c>
      <c r="K1" s="182" t="s">
        <v>116</v>
      </c>
      <c r="L1" s="182" t="s">
        <v>117</v>
      </c>
      <c r="M1" s="183" t="s">
        <v>118</v>
      </c>
    </row>
    <row r="2" spans="1:13" ht="13.5" thickBot="1" x14ac:dyDescent="0.25">
      <c r="A2" s="184">
        <v>1</v>
      </c>
      <c r="B2" s="179">
        <v>29069.39</v>
      </c>
      <c r="C2" s="179">
        <v>29126.55</v>
      </c>
      <c r="D2" s="179">
        <v>29294.68</v>
      </c>
      <c r="E2" s="179">
        <v>29396.67</v>
      </c>
      <c r="F2" s="179">
        <v>29498.06</v>
      </c>
      <c r="G2" s="179">
        <v>29617.07</v>
      </c>
      <c r="H2" s="179">
        <v>29712.799999999999</v>
      </c>
      <c r="I2" s="179">
        <v>29758.6</v>
      </c>
      <c r="J2" s="179">
        <v>29942.78</v>
      </c>
      <c r="K2" s="179">
        <v>30092.38</v>
      </c>
      <c r="L2" s="179">
        <v>30392.22</v>
      </c>
      <c r="M2" s="179">
        <v>30776.05</v>
      </c>
    </row>
    <row r="3" spans="1:13" ht="13.5" thickBot="1" x14ac:dyDescent="0.25">
      <c r="A3" s="184">
        <v>2</v>
      </c>
      <c r="B3" s="179">
        <v>29068.46</v>
      </c>
      <c r="C3" s="179">
        <v>29129.37</v>
      </c>
      <c r="D3" s="179">
        <v>29301.98</v>
      </c>
      <c r="E3" s="179">
        <v>29398.560000000001</v>
      </c>
      <c r="F3" s="179">
        <v>29501.98</v>
      </c>
      <c r="G3" s="179">
        <v>29620.880000000001</v>
      </c>
      <c r="H3" s="179">
        <v>29715.77</v>
      </c>
      <c r="I3" s="179">
        <v>29759.56</v>
      </c>
      <c r="J3" s="179">
        <v>29950.47</v>
      </c>
      <c r="K3" s="179">
        <v>30096.38</v>
      </c>
      <c r="L3" s="179">
        <v>30403.919999999998</v>
      </c>
      <c r="M3" s="179">
        <v>30789.3</v>
      </c>
    </row>
    <row r="4" spans="1:13" ht="13.5" thickBot="1" x14ac:dyDescent="0.25">
      <c r="A4" s="184">
        <v>3</v>
      </c>
      <c r="B4" s="179">
        <v>29067.52</v>
      </c>
      <c r="C4" s="179">
        <v>29132.18</v>
      </c>
      <c r="D4" s="179">
        <v>29309.279999999999</v>
      </c>
      <c r="E4" s="179">
        <v>29400.45</v>
      </c>
      <c r="F4" s="179">
        <v>29505.91</v>
      </c>
      <c r="G4" s="179">
        <v>29624.7</v>
      </c>
      <c r="H4" s="179">
        <v>29718.73</v>
      </c>
      <c r="I4" s="179">
        <v>29760.52</v>
      </c>
      <c r="J4" s="179">
        <v>29958.17</v>
      </c>
      <c r="K4" s="179">
        <v>30100.39</v>
      </c>
      <c r="L4" s="179">
        <v>30415.62</v>
      </c>
      <c r="M4" s="179">
        <v>30802.560000000001</v>
      </c>
    </row>
    <row r="5" spans="1:13" ht="13.5" thickBot="1" x14ac:dyDescent="0.25">
      <c r="A5" s="184">
        <v>4</v>
      </c>
      <c r="B5" s="179">
        <v>29066.58</v>
      </c>
      <c r="C5" s="179">
        <v>29135</v>
      </c>
      <c r="D5" s="179">
        <v>29316.58</v>
      </c>
      <c r="E5" s="179">
        <v>29402.35</v>
      </c>
      <c r="F5" s="179">
        <v>29509.84</v>
      </c>
      <c r="G5" s="179">
        <v>29628.51</v>
      </c>
      <c r="H5" s="179">
        <v>29721.7</v>
      </c>
      <c r="I5" s="179">
        <v>29761.48</v>
      </c>
      <c r="J5" s="179">
        <v>29965.87</v>
      </c>
      <c r="K5" s="179">
        <v>30104.39</v>
      </c>
      <c r="L5" s="179">
        <v>30427.33</v>
      </c>
      <c r="M5" s="179">
        <v>30815.83</v>
      </c>
    </row>
    <row r="6" spans="1:13" ht="13.5" thickBot="1" x14ac:dyDescent="0.25">
      <c r="A6" s="184">
        <v>5</v>
      </c>
      <c r="B6" s="179">
        <v>29065.64</v>
      </c>
      <c r="C6" s="179">
        <v>29137.81</v>
      </c>
      <c r="D6" s="179">
        <v>29323.89</v>
      </c>
      <c r="E6" s="179">
        <v>29404.240000000002</v>
      </c>
      <c r="F6" s="179">
        <v>29513.759999999998</v>
      </c>
      <c r="G6" s="179">
        <v>29632.33</v>
      </c>
      <c r="H6" s="179">
        <v>29724.67</v>
      </c>
      <c r="I6" s="179">
        <v>29762.44</v>
      </c>
      <c r="J6" s="179">
        <v>29973.58</v>
      </c>
      <c r="K6" s="179">
        <v>30108.400000000001</v>
      </c>
      <c r="L6" s="179">
        <v>30439.040000000001</v>
      </c>
      <c r="M6" s="179">
        <v>30829.1</v>
      </c>
    </row>
    <row r="7" spans="1:13" ht="13.5" thickBot="1" x14ac:dyDescent="0.25">
      <c r="A7" s="184">
        <v>6</v>
      </c>
      <c r="B7" s="179">
        <v>29064.7</v>
      </c>
      <c r="C7" s="179">
        <v>29140.63</v>
      </c>
      <c r="D7" s="179">
        <v>29331.19</v>
      </c>
      <c r="E7" s="179">
        <v>29406.14</v>
      </c>
      <c r="F7" s="179">
        <v>29517.69</v>
      </c>
      <c r="G7" s="179">
        <v>29636.15</v>
      </c>
      <c r="H7" s="179">
        <v>29727.64</v>
      </c>
      <c r="I7" s="179">
        <v>29763.4</v>
      </c>
      <c r="J7" s="179">
        <v>29981.279999999999</v>
      </c>
      <c r="K7" s="179">
        <v>30112.400000000001</v>
      </c>
      <c r="L7" s="179">
        <v>30450.75</v>
      </c>
      <c r="M7" s="179">
        <v>30842.37</v>
      </c>
    </row>
    <row r="8" spans="1:13" ht="13.5" thickBot="1" x14ac:dyDescent="0.25">
      <c r="A8" s="184">
        <v>7</v>
      </c>
      <c r="B8" s="179">
        <v>29063.759999999998</v>
      </c>
      <c r="C8" s="179">
        <v>29143.439999999999</v>
      </c>
      <c r="D8" s="179">
        <v>29338.5</v>
      </c>
      <c r="E8" s="179">
        <v>29408.04</v>
      </c>
      <c r="F8" s="179">
        <v>29521.62</v>
      </c>
      <c r="G8" s="179">
        <v>29639.96</v>
      </c>
      <c r="H8" s="179">
        <v>29730.6</v>
      </c>
      <c r="I8" s="179">
        <v>29764.36</v>
      </c>
      <c r="J8" s="179">
        <v>29988.99</v>
      </c>
      <c r="K8" s="179">
        <v>30116.41</v>
      </c>
      <c r="L8" s="179">
        <v>30462.47</v>
      </c>
      <c r="M8" s="179">
        <v>30855.66</v>
      </c>
    </row>
    <row r="9" spans="1:13" ht="13.5" thickBot="1" x14ac:dyDescent="0.25">
      <c r="A9" s="184">
        <v>8</v>
      </c>
      <c r="B9" s="179">
        <v>29062.83</v>
      </c>
      <c r="C9" s="179">
        <v>29146.26</v>
      </c>
      <c r="D9" s="179">
        <v>29345.81</v>
      </c>
      <c r="E9" s="179">
        <v>29409.93</v>
      </c>
      <c r="F9" s="179">
        <v>29525.55</v>
      </c>
      <c r="G9" s="179">
        <v>29643.78</v>
      </c>
      <c r="H9" s="179">
        <v>29733.57</v>
      </c>
      <c r="I9" s="179">
        <v>29765.32</v>
      </c>
      <c r="J9" s="179">
        <v>29996.7</v>
      </c>
      <c r="K9" s="179">
        <v>30120.42</v>
      </c>
      <c r="L9" s="179">
        <v>30474.19</v>
      </c>
      <c r="M9" s="179">
        <v>30868.94</v>
      </c>
    </row>
    <row r="10" spans="1:13" ht="13.5" thickBot="1" x14ac:dyDescent="0.25">
      <c r="A10" s="184">
        <v>9</v>
      </c>
      <c r="B10" s="179">
        <v>29061.89</v>
      </c>
      <c r="C10" s="179">
        <v>29149.08</v>
      </c>
      <c r="D10" s="179">
        <v>29353.119999999999</v>
      </c>
      <c r="E10" s="179">
        <v>29411.83</v>
      </c>
      <c r="F10" s="179">
        <v>29529.48</v>
      </c>
      <c r="G10" s="179">
        <v>29647.599999999999</v>
      </c>
      <c r="H10" s="179">
        <v>29736.54</v>
      </c>
      <c r="I10" s="179">
        <v>29766.28</v>
      </c>
      <c r="J10" s="179">
        <v>30004.41</v>
      </c>
      <c r="K10" s="179">
        <v>30124.43</v>
      </c>
      <c r="L10" s="179">
        <v>30485.919999999998</v>
      </c>
      <c r="M10" s="179">
        <v>30882.240000000002</v>
      </c>
    </row>
    <row r="11" spans="1:13" ht="13.5" thickBot="1" x14ac:dyDescent="0.25">
      <c r="A11" s="184">
        <v>10</v>
      </c>
      <c r="B11" s="179">
        <v>29064.7</v>
      </c>
      <c r="C11" s="179">
        <v>29156.34</v>
      </c>
      <c r="D11" s="179">
        <v>29355.01</v>
      </c>
      <c r="E11" s="179">
        <v>29415.74</v>
      </c>
      <c r="F11" s="179">
        <v>29533.279999999999</v>
      </c>
      <c r="G11" s="179">
        <v>29650.560000000001</v>
      </c>
      <c r="H11" s="179">
        <v>29737.5</v>
      </c>
      <c r="I11" s="179">
        <v>29773.93</v>
      </c>
      <c r="J11" s="179">
        <v>30008.400000000001</v>
      </c>
      <c r="K11" s="179">
        <v>30136.02</v>
      </c>
      <c r="L11" s="179">
        <v>30499.05</v>
      </c>
      <c r="M11" s="179">
        <v>30887.21</v>
      </c>
    </row>
    <row r="12" spans="1:13" ht="13.5" thickBot="1" x14ac:dyDescent="0.25">
      <c r="A12" s="184">
        <v>11</v>
      </c>
      <c r="B12" s="179">
        <v>29067.51</v>
      </c>
      <c r="C12" s="179">
        <v>29163.61</v>
      </c>
      <c r="D12" s="179">
        <v>29356.9</v>
      </c>
      <c r="E12" s="179">
        <v>29419.66</v>
      </c>
      <c r="F12" s="179">
        <v>29537.09</v>
      </c>
      <c r="G12" s="179">
        <v>29653.52</v>
      </c>
      <c r="H12" s="179">
        <v>29738.46</v>
      </c>
      <c r="I12" s="179">
        <v>29781.59</v>
      </c>
      <c r="J12" s="179">
        <v>30012.400000000001</v>
      </c>
      <c r="K12" s="179">
        <v>30147.62</v>
      </c>
      <c r="L12" s="179">
        <v>30512.18</v>
      </c>
      <c r="M12" s="179">
        <v>30892.18</v>
      </c>
    </row>
    <row r="13" spans="1:13" ht="13.5" thickBot="1" x14ac:dyDescent="0.25">
      <c r="A13" s="184">
        <v>12</v>
      </c>
      <c r="B13" s="179">
        <v>29070.32</v>
      </c>
      <c r="C13" s="179">
        <v>29170.87</v>
      </c>
      <c r="D13" s="179">
        <v>29358.799999999999</v>
      </c>
      <c r="E13" s="179">
        <v>29423.57</v>
      </c>
      <c r="F13" s="179">
        <v>29540.89</v>
      </c>
      <c r="G13" s="179">
        <v>29656.48</v>
      </c>
      <c r="H13" s="179">
        <v>29739.42</v>
      </c>
      <c r="I13" s="179">
        <v>29789.24</v>
      </c>
      <c r="J13" s="179">
        <v>30016.39</v>
      </c>
      <c r="K13" s="179">
        <v>30159.23</v>
      </c>
      <c r="L13" s="179">
        <v>30525.32</v>
      </c>
      <c r="M13" s="179">
        <v>30897.15</v>
      </c>
    </row>
    <row r="14" spans="1:13" ht="13.5" thickBot="1" x14ac:dyDescent="0.25">
      <c r="A14" s="184">
        <v>13</v>
      </c>
      <c r="B14" s="179">
        <v>29073.13</v>
      </c>
      <c r="C14" s="179">
        <v>29178.14</v>
      </c>
      <c r="D14" s="179">
        <v>29360.69</v>
      </c>
      <c r="E14" s="179">
        <v>29427.49</v>
      </c>
      <c r="F14" s="179">
        <v>29544.69</v>
      </c>
      <c r="G14" s="179">
        <v>29659.439999999999</v>
      </c>
      <c r="H14" s="179">
        <v>29740.38</v>
      </c>
      <c r="I14" s="179">
        <v>29796.9</v>
      </c>
      <c r="J14" s="179">
        <v>30020.38</v>
      </c>
      <c r="K14" s="179">
        <v>30170.83</v>
      </c>
      <c r="L14" s="179">
        <v>30538.47</v>
      </c>
      <c r="M14" s="179">
        <v>30902.12</v>
      </c>
    </row>
    <row r="15" spans="1:13" ht="13.5" thickBot="1" x14ac:dyDescent="0.25">
      <c r="A15" s="184">
        <v>14</v>
      </c>
      <c r="B15" s="179">
        <v>29075.93</v>
      </c>
      <c r="C15" s="179">
        <v>29185.41</v>
      </c>
      <c r="D15" s="179">
        <v>29362.58</v>
      </c>
      <c r="E15" s="179">
        <v>29431.41</v>
      </c>
      <c r="F15" s="179">
        <v>29548.5</v>
      </c>
      <c r="G15" s="179">
        <v>29662.41</v>
      </c>
      <c r="H15" s="179">
        <v>29741.33</v>
      </c>
      <c r="I15" s="179">
        <v>29804.560000000001</v>
      </c>
      <c r="J15" s="179">
        <v>30024.38</v>
      </c>
      <c r="K15" s="179">
        <v>30182.44</v>
      </c>
      <c r="L15" s="179">
        <v>30551.62</v>
      </c>
      <c r="M15" s="179">
        <v>30907.09</v>
      </c>
    </row>
    <row r="16" spans="1:13" ht="13.5" thickBot="1" x14ac:dyDescent="0.25">
      <c r="A16" s="184">
        <v>15</v>
      </c>
      <c r="B16" s="179">
        <v>29078.74</v>
      </c>
      <c r="C16" s="179">
        <v>29192.68</v>
      </c>
      <c r="D16" s="179">
        <v>29364.47</v>
      </c>
      <c r="E16" s="179">
        <v>29435.32</v>
      </c>
      <c r="F16" s="179">
        <v>29552.3</v>
      </c>
      <c r="G16" s="179">
        <v>29665.37</v>
      </c>
      <c r="H16" s="179">
        <v>29742.29</v>
      </c>
      <c r="I16" s="179">
        <v>29812.22</v>
      </c>
      <c r="J16" s="179">
        <v>30028.38</v>
      </c>
      <c r="K16" s="179">
        <v>30194.06</v>
      </c>
      <c r="L16" s="179">
        <v>30564.77</v>
      </c>
      <c r="M16" s="179">
        <v>30912.07</v>
      </c>
    </row>
    <row r="17" spans="1:13" ht="13.5" thickBot="1" x14ac:dyDescent="0.25">
      <c r="A17" s="184">
        <v>16</v>
      </c>
      <c r="B17" s="179">
        <v>29081.55</v>
      </c>
      <c r="C17" s="179">
        <v>29199.96</v>
      </c>
      <c r="D17" s="179">
        <v>29366.37</v>
      </c>
      <c r="E17" s="179">
        <v>29439.24</v>
      </c>
      <c r="F17" s="179">
        <v>29556.11</v>
      </c>
      <c r="G17" s="179">
        <v>29668.33</v>
      </c>
      <c r="H17" s="179">
        <v>29743.25</v>
      </c>
      <c r="I17" s="179">
        <v>29819.89</v>
      </c>
      <c r="J17" s="179">
        <v>30032.37</v>
      </c>
      <c r="K17" s="179">
        <v>30205.68</v>
      </c>
      <c r="L17" s="179">
        <v>30577.94</v>
      </c>
      <c r="M17" s="179">
        <v>30917.040000000001</v>
      </c>
    </row>
    <row r="18" spans="1:13" ht="13.5" thickBot="1" x14ac:dyDescent="0.25">
      <c r="A18" s="184">
        <v>17</v>
      </c>
      <c r="B18" s="179">
        <v>29084.36</v>
      </c>
      <c r="C18" s="179">
        <v>29207.23</v>
      </c>
      <c r="D18" s="179">
        <v>29368.26</v>
      </c>
      <c r="E18" s="179">
        <v>29443.16</v>
      </c>
      <c r="F18" s="179">
        <v>29559.919999999998</v>
      </c>
      <c r="G18" s="179">
        <v>29671.29</v>
      </c>
      <c r="H18" s="179">
        <v>29744.21</v>
      </c>
      <c r="I18" s="179">
        <v>29827.55</v>
      </c>
      <c r="J18" s="179">
        <v>30036.37</v>
      </c>
      <c r="K18" s="179">
        <v>30217.31</v>
      </c>
      <c r="L18" s="179">
        <v>30591.1</v>
      </c>
      <c r="M18" s="179">
        <v>30922.01</v>
      </c>
    </row>
    <row r="19" spans="1:13" ht="13.5" thickBot="1" x14ac:dyDescent="0.25">
      <c r="A19" s="184">
        <v>18</v>
      </c>
      <c r="B19" s="179">
        <v>29087.18</v>
      </c>
      <c r="C19" s="179">
        <v>29214.51</v>
      </c>
      <c r="D19" s="179">
        <v>29370.15</v>
      </c>
      <c r="E19" s="179">
        <v>29447.07</v>
      </c>
      <c r="F19" s="179">
        <v>29563.72</v>
      </c>
      <c r="G19" s="179">
        <v>29674.25</v>
      </c>
      <c r="H19" s="179">
        <v>29745.17</v>
      </c>
      <c r="I19" s="179">
        <v>29835.22</v>
      </c>
      <c r="J19" s="179">
        <v>30040.36</v>
      </c>
      <c r="K19" s="179">
        <v>30228.94</v>
      </c>
      <c r="L19" s="179">
        <v>30604.28</v>
      </c>
      <c r="M19" s="179">
        <v>30926.99</v>
      </c>
    </row>
    <row r="20" spans="1:13" ht="13.5" thickBot="1" x14ac:dyDescent="0.25">
      <c r="A20" s="184">
        <v>19</v>
      </c>
      <c r="B20" s="179">
        <v>29089.99</v>
      </c>
      <c r="C20" s="179">
        <v>29221.79</v>
      </c>
      <c r="D20" s="179">
        <v>29372.04</v>
      </c>
      <c r="E20" s="179">
        <v>29450.99</v>
      </c>
      <c r="F20" s="179">
        <v>29567.53</v>
      </c>
      <c r="G20" s="179">
        <v>29677.22</v>
      </c>
      <c r="H20" s="179">
        <v>29746.13</v>
      </c>
      <c r="I20" s="179">
        <v>29842.89</v>
      </c>
      <c r="J20" s="179">
        <v>30044.36</v>
      </c>
      <c r="K20" s="179">
        <v>30240.57</v>
      </c>
      <c r="L20" s="179">
        <v>30617.46</v>
      </c>
      <c r="M20" s="179">
        <v>30931.97</v>
      </c>
    </row>
    <row r="21" spans="1:13" ht="13.5" thickBot="1" x14ac:dyDescent="0.25">
      <c r="A21" s="184">
        <v>20</v>
      </c>
      <c r="B21" s="179">
        <v>29092.799999999999</v>
      </c>
      <c r="C21" s="179">
        <v>29229.07</v>
      </c>
      <c r="D21" s="179">
        <v>29373.94</v>
      </c>
      <c r="E21" s="179">
        <v>29454.91</v>
      </c>
      <c r="F21" s="179">
        <v>29571.34</v>
      </c>
      <c r="G21" s="179">
        <v>29680.18</v>
      </c>
      <c r="H21" s="179">
        <v>29747.09</v>
      </c>
      <c r="I21" s="179">
        <v>29850.560000000001</v>
      </c>
      <c r="J21" s="179">
        <v>30048.36</v>
      </c>
      <c r="K21" s="179">
        <v>30252.21</v>
      </c>
      <c r="L21" s="179">
        <v>30630.639999999999</v>
      </c>
      <c r="M21" s="179">
        <v>30936.94</v>
      </c>
    </row>
    <row r="22" spans="1:13" ht="13.5" thickBot="1" x14ac:dyDescent="0.25">
      <c r="A22" s="184">
        <v>21</v>
      </c>
      <c r="B22" s="179">
        <v>29095.61</v>
      </c>
      <c r="C22" s="179">
        <v>29236.35</v>
      </c>
      <c r="D22" s="179">
        <v>29375.83</v>
      </c>
      <c r="E22" s="179">
        <v>29458.83</v>
      </c>
      <c r="F22" s="179">
        <v>29575.15</v>
      </c>
      <c r="G22" s="179">
        <v>29683.15</v>
      </c>
      <c r="H22" s="179">
        <v>29748.05</v>
      </c>
      <c r="I22" s="179">
        <v>29858.23</v>
      </c>
      <c r="J22" s="179">
        <v>30052.36</v>
      </c>
      <c r="K22" s="179">
        <v>30263.85</v>
      </c>
      <c r="L22" s="179">
        <v>30643.83</v>
      </c>
      <c r="M22" s="179">
        <v>30941.919999999998</v>
      </c>
    </row>
    <row r="23" spans="1:13" ht="13.5" thickBot="1" x14ac:dyDescent="0.25">
      <c r="A23" s="184">
        <v>22</v>
      </c>
      <c r="B23" s="179">
        <v>29098.42</v>
      </c>
      <c r="C23" s="179">
        <v>29243.64</v>
      </c>
      <c r="D23" s="179">
        <v>29377.72</v>
      </c>
      <c r="E23" s="179">
        <v>29462.75</v>
      </c>
      <c r="F23" s="179">
        <v>29578.959999999999</v>
      </c>
      <c r="G23" s="179">
        <v>29686.11</v>
      </c>
      <c r="H23" s="179">
        <v>29749.01</v>
      </c>
      <c r="I23" s="179">
        <v>29865.91</v>
      </c>
      <c r="J23" s="179">
        <v>30056.36</v>
      </c>
      <c r="K23" s="179">
        <v>30275.5</v>
      </c>
      <c r="L23" s="179">
        <v>30657.03</v>
      </c>
      <c r="M23" s="179">
        <v>30946.9</v>
      </c>
    </row>
    <row r="24" spans="1:13" ht="13.5" thickBot="1" x14ac:dyDescent="0.25">
      <c r="A24" s="184">
        <v>23</v>
      </c>
      <c r="B24" s="179">
        <v>29101.23</v>
      </c>
      <c r="C24" s="179">
        <v>29250.92</v>
      </c>
      <c r="D24" s="179">
        <v>29379.62</v>
      </c>
      <c r="E24" s="179">
        <v>29466.67</v>
      </c>
      <c r="F24" s="179">
        <v>29582.77</v>
      </c>
      <c r="G24" s="179">
        <v>29689.07</v>
      </c>
      <c r="H24" s="179">
        <v>29749.97</v>
      </c>
      <c r="I24" s="179">
        <v>29873.59</v>
      </c>
      <c r="J24" s="179">
        <v>30060.36</v>
      </c>
      <c r="K24" s="179">
        <v>30287.15</v>
      </c>
      <c r="L24" s="179">
        <v>30670.23</v>
      </c>
      <c r="M24" s="179">
        <v>30951.88</v>
      </c>
    </row>
    <row r="25" spans="1:13" ht="13.5" thickBot="1" x14ac:dyDescent="0.25">
      <c r="A25" s="184">
        <v>24</v>
      </c>
      <c r="B25" s="179">
        <v>29104.04</v>
      </c>
      <c r="C25" s="179">
        <v>29258.21</v>
      </c>
      <c r="D25" s="179">
        <v>29381.51</v>
      </c>
      <c r="E25" s="179">
        <v>29470.59</v>
      </c>
      <c r="F25" s="179">
        <v>29586.57</v>
      </c>
      <c r="G25" s="179">
        <v>29692.04</v>
      </c>
      <c r="H25" s="179">
        <v>29750.92</v>
      </c>
      <c r="I25" s="179">
        <v>29881.27</v>
      </c>
      <c r="J25" s="179">
        <v>30064.36</v>
      </c>
      <c r="K25" s="179">
        <v>30298.81</v>
      </c>
      <c r="L25" s="179">
        <v>30683.439999999999</v>
      </c>
      <c r="M25" s="179">
        <v>30956.86</v>
      </c>
    </row>
    <row r="26" spans="1:13" ht="13.5" thickBot="1" x14ac:dyDescent="0.25">
      <c r="A26" s="184">
        <v>25</v>
      </c>
      <c r="B26" s="179">
        <v>29106.86</v>
      </c>
      <c r="C26" s="179">
        <v>29265.5</v>
      </c>
      <c r="D26" s="179">
        <v>29383.41</v>
      </c>
      <c r="E26" s="179">
        <v>29474.52</v>
      </c>
      <c r="F26" s="179">
        <v>29590.39</v>
      </c>
      <c r="G26" s="179">
        <v>29695</v>
      </c>
      <c r="H26" s="179">
        <v>29751.88</v>
      </c>
      <c r="I26" s="179">
        <v>29888.95</v>
      </c>
      <c r="J26" s="179">
        <v>30068.36</v>
      </c>
      <c r="K26" s="179">
        <v>30310.47</v>
      </c>
      <c r="L26" s="179">
        <v>30696.65</v>
      </c>
      <c r="M26" s="179">
        <v>30961.84</v>
      </c>
    </row>
    <row r="27" spans="1:13" ht="13.5" thickBot="1" x14ac:dyDescent="0.25">
      <c r="A27" s="184">
        <v>26</v>
      </c>
      <c r="B27" s="179">
        <v>29109.67</v>
      </c>
      <c r="C27" s="179">
        <v>29272.79</v>
      </c>
      <c r="D27" s="179">
        <v>29385.3</v>
      </c>
      <c r="E27" s="179">
        <v>29478.44</v>
      </c>
      <c r="F27" s="179">
        <v>29594.2</v>
      </c>
      <c r="G27" s="179">
        <v>29697.97</v>
      </c>
      <c r="H27" s="179">
        <v>29752.84</v>
      </c>
      <c r="I27" s="179">
        <v>29896.63</v>
      </c>
      <c r="J27" s="179">
        <v>30072.36</v>
      </c>
      <c r="K27" s="179">
        <v>30322.13</v>
      </c>
      <c r="L27" s="179">
        <v>30709.87</v>
      </c>
      <c r="M27" s="179">
        <v>30966.82</v>
      </c>
    </row>
    <row r="28" spans="1:13" ht="13.5" thickBot="1" x14ac:dyDescent="0.25">
      <c r="A28" s="184">
        <v>27</v>
      </c>
      <c r="B28" s="179">
        <v>29112.48</v>
      </c>
      <c r="C28" s="179">
        <v>29280.09</v>
      </c>
      <c r="D28" s="179">
        <v>29387.19</v>
      </c>
      <c r="E28" s="179">
        <v>29482.36</v>
      </c>
      <c r="F28" s="179">
        <v>29598.01</v>
      </c>
      <c r="G28" s="179">
        <v>29700.93</v>
      </c>
      <c r="H28" s="179">
        <v>29753.8</v>
      </c>
      <c r="I28" s="179">
        <v>29904.32</v>
      </c>
      <c r="J28" s="179">
        <v>30076.36</v>
      </c>
      <c r="K28" s="179">
        <v>30333.8</v>
      </c>
      <c r="L28" s="179">
        <v>30723.1</v>
      </c>
      <c r="M28" s="179">
        <v>30971.8</v>
      </c>
    </row>
    <row r="29" spans="1:13" ht="13.5" thickBot="1" x14ac:dyDescent="0.25">
      <c r="A29" s="184">
        <v>28</v>
      </c>
      <c r="B29" s="179">
        <v>29115.3</v>
      </c>
      <c r="C29" s="179">
        <v>29287.38</v>
      </c>
      <c r="D29" s="179">
        <v>29389.09</v>
      </c>
      <c r="E29" s="179">
        <v>29486.29</v>
      </c>
      <c r="F29" s="179">
        <v>29601.82</v>
      </c>
      <c r="G29" s="179">
        <v>29703.9</v>
      </c>
      <c r="H29" s="179">
        <v>29754.76</v>
      </c>
      <c r="I29" s="179">
        <v>29912.01</v>
      </c>
      <c r="J29" s="179">
        <v>30080.37</v>
      </c>
      <c r="K29" s="179">
        <v>30345.48</v>
      </c>
      <c r="L29" s="179">
        <v>30736.33</v>
      </c>
      <c r="M29" s="179">
        <v>30976.79</v>
      </c>
    </row>
    <row r="30" spans="1:13" ht="13.5" thickBot="1" x14ac:dyDescent="0.25">
      <c r="A30" s="184">
        <v>29</v>
      </c>
      <c r="B30" s="179">
        <v>29118.11</v>
      </c>
      <c r="C30" s="180"/>
      <c r="D30" s="179">
        <v>29390.98</v>
      </c>
      <c r="E30" s="179">
        <v>29490.21</v>
      </c>
      <c r="F30" s="179">
        <v>29605.63</v>
      </c>
      <c r="G30" s="179">
        <v>29706.87</v>
      </c>
      <c r="H30" s="179">
        <v>29755.72</v>
      </c>
      <c r="I30" s="179">
        <v>29919.7</v>
      </c>
      <c r="J30" s="179">
        <v>30084.37</v>
      </c>
      <c r="K30" s="179">
        <v>30357.16</v>
      </c>
      <c r="L30" s="179">
        <v>30749.56</v>
      </c>
      <c r="M30" s="179">
        <v>30981.77</v>
      </c>
    </row>
    <row r="31" spans="1:13" ht="13.5" thickBot="1" x14ac:dyDescent="0.25">
      <c r="A31" s="184">
        <v>30</v>
      </c>
      <c r="B31" s="179">
        <v>29120.92</v>
      </c>
      <c r="C31" s="180"/>
      <c r="D31" s="179">
        <v>29392.880000000001</v>
      </c>
      <c r="E31" s="179">
        <v>29494.13</v>
      </c>
      <c r="F31" s="179">
        <v>29609.439999999999</v>
      </c>
      <c r="G31" s="179">
        <v>29709.83</v>
      </c>
      <c r="H31" s="179">
        <v>29756.68</v>
      </c>
      <c r="I31" s="179">
        <v>29927.39</v>
      </c>
      <c r="J31" s="179">
        <v>30088.37</v>
      </c>
      <c r="K31" s="179">
        <v>30368.84</v>
      </c>
      <c r="L31" s="179">
        <v>30762.799999999999</v>
      </c>
      <c r="M31" s="179">
        <v>30986.76</v>
      </c>
    </row>
    <row r="32" spans="1:13" ht="13.5" thickBot="1" x14ac:dyDescent="0.25">
      <c r="A32" s="185">
        <v>31</v>
      </c>
      <c r="B32" s="186">
        <v>29123.74</v>
      </c>
      <c r="C32" s="187"/>
      <c r="D32" s="186">
        <v>29394.77</v>
      </c>
      <c r="E32" s="187"/>
      <c r="F32" s="186">
        <v>29613.26</v>
      </c>
      <c r="G32" s="187"/>
      <c r="H32" s="186">
        <v>29757.64</v>
      </c>
      <c r="I32" s="186">
        <v>29935.08</v>
      </c>
      <c r="J32" s="187"/>
      <c r="K32" s="186">
        <v>30380.53</v>
      </c>
      <c r="L32" s="187"/>
      <c r="M32" s="186">
        <v>30991.74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53"/>
  <sheetViews>
    <sheetView showGridLines="0" topLeftCell="D1" zoomScale="80" zoomScaleNormal="80" zoomScaleSheetLayoutView="80" workbookViewId="0">
      <selection activeCell="D5" sqref="D5"/>
    </sheetView>
  </sheetViews>
  <sheetFormatPr baseColWidth="10" defaultColWidth="11.42578125" defaultRowHeight="15" x14ac:dyDescent="0.25"/>
  <cols>
    <col min="1" max="1" width="21.85546875" style="1" customWidth="1"/>
    <col min="2" max="2" width="20" style="1" hidden="1" customWidth="1"/>
    <col min="3" max="3" width="17.28515625" style="1" customWidth="1"/>
    <col min="4" max="4" width="15.5703125" style="1" customWidth="1"/>
    <col min="5" max="5" width="18.42578125" style="1" customWidth="1"/>
    <col min="6" max="6" width="18.28515625" style="1" customWidth="1"/>
    <col min="7" max="7" width="18.7109375" style="3" customWidth="1"/>
    <col min="8" max="8" width="17.7109375" style="1" customWidth="1"/>
    <col min="9" max="9" width="23.140625" style="1" customWidth="1"/>
    <col min="10" max="10" width="20.7109375" style="24" customWidth="1"/>
    <col min="11" max="11" width="19.28515625" style="24" customWidth="1"/>
    <col min="12" max="12" width="17.85546875" style="24" customWidth="1"/>
    <col min="13" max="13" width="14.42578125" style="24" customWidth="1"/>
    <col min="14" max="14" width="13.5703125" style="24" customWidth="1"/>
    <col min="15" max="15" width="21.7109375" style="24" hidden="1" customWidth="1"/>
    <col min="16" max="16" width="20.140625" style="5" customWidth="1"/>
    <col min="17" max="17" width="23.140625" style="5" customWidth="1"/>
    <col min="18" max="18" width="15.85546875" style="5" customWidth="1"/>
    <col min="19" max="19" width="24.28515625" style="1" customWidth="1"/>
    <col min="20" max="20" width="18" style="6" customWidth="1"/>
    <col min="21" max="21" width="19.140625" style="1" customWidth="1"/>
    <col min="22" max="22" width="16.5703125" style="1" bestFit="1" customWidth="1"/>
    <col min="23" max="16384" width="11.42578125" style="1"/>
  </cols>
  <sheetData>
    <row r="1" spans="1:22" ht="15.75" thickBot="1" x14ac:dyDescent="0.3">
      <c r="A1" s="48"/>
      <c r="C1" s="2"/>
      <c r="D1" s="2"/>
      <c r="H1" s="3"/>
      <c r="I1" s="4"/>
      <c r="J1" s="5"/>
      <c r="K1" s="5"/>
      <c r="L1" s="5"/>
      <c r="M1" s="5"/>
      <c r="N1" s="5"/>
      <c r="O1" s="5"/>
    </row>
    <row r="2" spans="1:22" ht="15" customHeight="1" x14ac:dyDescent="0.25">
      <c r="A2" s="48"/>
      <c r="C2" s="2"/>
      <c r="D2" s="307" t="s">
        <v>171</v>
      </c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9"/>
      <c r="R2" s="76"/>
    </row>
    <row r="3" spans="1:22" ht="15.75" customHeight="1" x14ac:dyDescent="0.25">
      <c r="A3" s="49"/>
      <c r="D3" s="310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2"/>
      <c r="R3" s="76"/>
    </row>
    <row r="4" spans="1:22" ht="24" thickBot="1" x14ac:dyDescent="0.3">
      <c r="A4" s="49"/>
      <c r="D4" s="313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5"/>
      <c r="R4" s="76"/>
    </row>
    <row r="5" spans="1:22" x14ac:dyDescent="0.25">
      <c r="A5" s="48"/>
      <c r="C5" s="2"/>
      <c r="D5" s="2"/>
      <c r="H5" s="3"/>
      <c r="I5" s="4"/>
      <c r="J5" s="5"/>
      <c r="K5" s="5"/>
      <c r="L5" s="5"/>
      <c r="M5" s="5"/>
      <c r="N5" s="5"/>
      <c r="O5" s="5"/>
    </row>
    <row r="6" spans="1:22" s="223" customFormat="1" ht="12.75" customHeight="1" x14ac:dyDescent="0.25">
      <c r="A6" s="316" t="s">
        <v>0</v>
      </c>
      <c r="B6" s="316" t="s">
        <v>22</v>
      </c>
      <c r="C6" s="316" t="s">
        <v>1</v>
      </c>
      <c r="D6" s="316" t="s">
        <v>2</v>
      </c>
      <c r="E6" s="316" t="s">
        <v>3</v>
      </c>
      <c r="F6" s="316" t="s">
        <v>4</v>
      </c>
      <c r="G6" s="316" t="s">
        <v>5</v>
      </c>
      <c r="H6" s="316" t="s">
        <v>6</v>
      </c>
      <c r="I6" s="317" t="s">
        <v>7</v>
      </c>
      <c r="J6" s="318" t="s">
        <v>152</v>
      </c>
      <c r="K6" s="318" t="s">
        <v>159</v>
      </c>
      <c r="L6" s="318" t="s">
        <v>160</v>
      </c>
      <c r="M6" s="318" t="s">
        <v>161</v>
      </c>
      <c r="N6" s="318" t="s">
        <v>162</v>
      </c>
      <c r="O6" s="318" t="s">
        <v>163</v>
      </c>
      <c r="P6" s="316" t="s">
        <v>164</v>
      </c>
      <c r="Q6" s="316" t="s">
        <v>165</v>
      </c>
      <c r="R6" s="316" t="s">
        <v>83</v>
      </c>
      <c r="S6" s="305" t="s">
        <v>166</v>
      </c>
      <c r="T6" s="305" t="s">
        <v>167</v>
      </c>
      <c r="U6" s="304" t="s">
        <v>55</v>
      </c>
      <c r="V6" s="3"/>
    </row>
    <row r="7" spans="1:22" s="3" customFormat="1" ht="64.5" customHeight="1" x14ac:dyDescent="0.25">
      <c r="A7" s="316"/>
      <c r="B7" s="316"/>
      <c r="C7" s="316"/>
      <c r="D7" s="316"/>
      <c r="E7" s="316"/>
      <c r="F7" s="316"/>
      <c r="G7" s="316"/>
      <c r="H7" s="316"/>
      <c r="I7" s="317"/>
      <c r="J7" s="318"/>
      <c r="K7" s="318"/>
      <c r="L7" s="318"/>
      <c r="M7" s="318"/>
      <c r="N7" s="318"/>
      <c r="O7" s="318"/>
      <c r="P7" s="316"/>
      <c r="Q7" s="316"/>
      <c r="R7" s="316"/>
      <c r="S7" s="306"/>
      <c r="T7" s="306"/>
      <c r="U7" s="304"/>
    </row>
    <row r="8" spans="1:22" s="3" customFormat="1" ht="18.75" customHeight="1" x14ac:dyDescent="0.25">
      <c r="A8" s="319" t="s">
        <v>24</v>
      </c>
      <c r="B8" s="319" t="s">
        <v>23</v>
      </c>
      <c r="C8" s="10"/>
      <c r="D8" s="10" t="s">
        <v>9</v>
      </c>
      <c r="E8" s="10" t="s">
        <v>10</v>
      </c>
      <c r="F8" s="10"/>
      <c r="G8" s="10"/>
      <c r="H8" s="10" t="s">
        <v>11</v>
      </c>
      <c r="I8" s="11">
        <v>100000000</v>
      </c>
      <c r="J8" s="12">
        <v>27594972</v>
      </c>
      <c r="K8" s="11"/>
      <c r="L8" s="11"/>
      <c r="M8" s="11">
        <f>+K8</f>
        <v>0</v>
      </c>
      <c r="N8" s="229">
        <f>+J8-K8</f>
        <v>27594972</v>
      </c>
      <c r="O8" s="12"/>
      <c r="P8" s="12">
        <f>+N8</f>
        <v>27594972</v>
      </c>
      <c r="Q8" s="10">
        <v>0</v>
      </c>
      <c r="R8" s="230"/>
      <c r="S8" s="231">
        <f>+P8+Q8</f>
        <v>27594972</v>
      </c>
      <c r="T8" s="232"/>
      <c r="U8" s="230"/>
    </row>
    <row r="9" spans="1:22" s="3" customFormat="1" ht="24.75" customHeight="1" x14ac:dyDescent="0.25">
      <c r="A9" s="319"/>
      <c r="B9" s="319"/>
      <c r="C9" s="14">
        <v>41752</v>
      </c>
      <c r="D9" s="10" t="s">
        <v>9</v>
      </c>
      <c r="E9" s="10" t="s">
        <v>10</v>
      </c>
      <c r="F9" s="10"/>
      <c r="G9" s="10"/>
      <c r="H9" s="10"/>
      <c r="I9" s="11">
        <v>500000000</v>
      </c>
      <c r="J9" s="12">
        <v>108437650</v>
      </c>
      <c r="K9" s="11">
        <v>22475184</v>
      </c>
      <c r="L9" s="11"/>
      <c r="M9" s="11">
        <f>+K9</f>
        <v>22475184</v>
      </c>
      <c r="N9" s="229">
        <f>+J9-K9</f>
        <v>85962466</v>
      </c>
      <c r="O9" s="12"/>
      <c r="P9" s="12">
        <f>+N9</f>
        <v>85962466</v>
      </c>
      <c r="Q9" s="10">
        <v>0</v>
      </c>
      <c r="R9" s="11"/>
      <c r="S9" s="12">
        <f>+P9+Q9+R9</f>
        <v>85962466</v>
      </c>
      <c r="T9" s="71"/>
      <c r="U9" s="10"/>
      <c r="V9" s="233"/>
    </row>
    <row r="10" spans="1:22" s="3" customFormat="1" ht="31.5" customHeight="1" x14ac:dyDescent="0.25">
      <c r="A10" s="319"/>
      <c r="B10" s="319"/>
      <c r="C10" s="14">
        <v>44148</v>
      </c>
      <c r="D10" s="14">
        <v>44300</v>
      </c>
      <c r="E10" s="10">
        <v>6546117</v>
      </c>
      <c r="F10" s="10" t="s">
        <v>101</v>
      </c>
      <c r="G10" s="10" t="s">
        <v>151</v>
      </c>
      <c r="H10" s="10" t="s">
        <v>11</v>
      </c>
      <c r="I10" s="12">
        <v>1462749413</v>
      </c>
      <c r="J10" s="12">
        <v>572749413</v>
      </c>
      <c r="K10" s="15"/>
      <c r="L10" s="11"/>
      <c r="M10" s="11">
        <f>+K10+L10</f>
        <v>0</v>
      </c>
      <c r="N10" s="229">
        <f>+J10-K10</f>
        <v>572749413</v>
      </c>
      <c r="O10" s="229">
        <v>0</v>
      </c>
      <c r="P10" s="12">
        <f>+N10</f>
        <v>572749413</v>
      </c>
      <c r="Q10" s="12">
        <v>0</v>
      </c>
      <c r="R10" s="12"/>
      <c r="S10" s="12">
        <f>+P10+Q10+R10</f>
        <v>572749413</v>
      </c>
      <c r="T10" s="71"/>
      <c r="U10" s="10"/>
    </row>
    <row r="11" spans="1:22" s="8" customFormat="1" ht="17.25" customHeight="1" x14ac:dyDescent="0.25">
      <c r="A11" s="73"/>
      <c r="I11" s="74"/>
      <c r="J11" s="75">
        <f>SUM(J8:J10)</f>
        <v>708782035</v>
      </c>
      <c r="K11" s="75"/>
      <c r="L11" s="75"/>
      <c r="M11" s="75"/>
      <c r="N11" s="75"/>
      <c r="O11" s="75"/>
      <c r="P11" s="18">
        <f>SUM(P8:P10)</f>
        <v>686306851</v>
      </c>
      <c r="Q11" s="18">
        <f>SUM(Q8:Q10)</f>
        <v>0</v>
      </c>
      <c r="R11" s="18">
        <f>+SUM(R8:R10)</f>
        <v>0</v>
      </c>
      <c r="S11" s="18">
        <f>SUM(S8:S10)</f>
        <v>686306851</v>
      </c>
      <c r="T11" s="18"/>
      <c r="U11" s="19">
        <f>+S11-T11</f>
        <v>686306851</v>
      </c>
    </row>
    <row r="12" spans="1:22" s="2" customFormat="1" ht="17.25" customHeight="1" x14ac:dyDescent="0.25">
      <c r="A12" s="20"/>
      <c r="G12" s="8"/>
      <c r="H12" s="8"/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9"/>
      <c r="T12" s="23"/>
    </row>
    <row r="13" spans="1:22" s="2" customFormat="1" ht="17.25" customHeight="1" x14ac:dyDescent="0.25">
      <c r="A13" s="20"/>
      <c r="G13" s="8"/>
      <c r="H13" s="8"/>
      <c r="I13" s="21"/>
      <c r="J13" s="22"/>
      <c r="K13" s="22"/>
      <c r="L13" s="22"/>
      <c r="M13" s="22"/>
      <c r="N13" s="22" t="s">
        <v>149</v>
      </c>
      <c r="O13" s="22"/>
      <c r="P13" s="243">
        <v>686306851</v>
      </c>
      <c r="Q13" s="22"/>
      <c r="S13" s="22"/>
      <c r="T13" s="23"/>
    </row>
    <row r="14" spans="1:22" x14ac:dyDescent="0.25">
      <c r="P14" s="244">
        <f>+P11-P13</f>
        <v>0</v>
      </c>
      <c r="Q14" s="5" t="s">
        <v>105</v>
      </c>
    </row>
    <row r="16" spans="1:22" hidden="1" x14ac:dyDescent="0.25"/>
    <row r="17" spans="9:13" hidden="1" x14ac:dyDescent="0.25">
      <c r="I17" s="248" t="s">
        <v>153</v>
      </c>
      <c r="J17" s="249"/>
      <c r="K17" s="250" t="s">
        <v>146</v>
      </c>
      <c r="L17" s="251">
        <v>102477518</v>
      </c>
    </row>
    <row r="18" spans="9:13" hidden="1" x14ac:dyDescent="0.25">
      <c r="I18" s="248" t="s">
        <v>153</v>
      </c>
      <c r="J18" s="249"/>
      <c r="K18" s="250" t="s">
        <v>146</v>
      </c>
      <c r="L18" s="251">
        <v>72589530</v>
      </c>
    </row>
    <row r="19" spans="9:13" hidden="1" x14ac:dyDescent="0.25">
      <c r="I19" s="248" t="s">
        <v>153</v>
      </c>
      <c r="J19" s="249"/>
      <c r="K19" s="250" t="s">
        <v>146</v>
      </c>
      <c r="L19" s="251">
        <v>4000000</v>
      </c>
    </row>
    <row r="20" spans="9:13" hidden="1" x14ac:dyDescent="0.25">
      <c r="I20" s="248" t="s">
        <v>153</v>
      </c>
      <c r="J20" s="249"/>
      <c r="K20" s="250" t="s">
        <v>146</v>
      </c>
      <c r="L20" s="252">
        <v>187011174</v>
      </c>
    </row>
    <row r="21" spans="9:13" hidden="1" x14ac:dyDescent="0.25">
      <c r="I21" s="248" t="s">
        <v>153</v>
      </c>
      <c r="J21" s="249"/>
      <c r="K21" s="250" t="s">
        <v>146</v>
      </c>
      <c r="L21" s="252">
        <v>94594130</v>
      </c>
    </row>
    <row r="22" spans="9:13" hidden="1" x14ac:dyDescent="0.25">
      <c r="I22" s="248" t="s">
        <v>153</v>
      </c>
      <c r="J22" s="249"/>
      <c r="K22" s="250" t="s">
        <v>146</v>
      </c>
      <c r="L22" s="252">
        <v>4252012</v>
      </c>
    </row>
    <row r="23" spans="9:13" hidden="1" x14ac:dyDescent="0.25">
      <c r="I23" s="248" t="s">
        <v>153</v>
      </c>
      <c r="J23" s="249"/>
      <c r="K23" s="250" t="s">
        <v>146</v>
      </c>
      <c r="L23" s="252">
        <v>723565</v>
      </c>
    </row>
    <row r="24" spans="9:13" hidden="1" x14ac:dyDescent="0.25">
      <c r="I24" s="248" t="s">
        <v>153</v>
      </c>
      <c r="J24" s="249"/>
      <c r="K24" s="250" t="s">
        <v>146</v>
      </c>
      <c r="L24" s="252">
        <v>2888864</v>
      </c>
      <c r="M24" s="24">
        <f>SUM(L17:L24)</f>
        <v>468536793</v>
      </c>
    </row>
    <row r="25" spans="9:13" hidden="1" x14ac:dyDescent="0.25">
      <c r="I25" s="253" t="s">
        <v>154</v>
      </c>
      <c r="J25" s="251"/>
      <c r="K25" s="250" t="s">
        <v>147</v>
      </c>
      <c r="L25" s="254">
        <v>3974363</v>
      </c>
    </row>
    <row r="26" spans="9:13" hidden="1" x14ac:dyDescent="0.25">
      <c r="I26" s="253" t="s">
        <v>154</v>
      </c>
      <c r="J26" s="251"/>
      <c r="K26" s="250" t="s">
        <v>147</v>
      </c>
      <c r="L26" s="254">
        <v>15723937</v>
      </c>
    </row>
    <row r="27" spans="9:13" hidden="1" x14ac:dyDescent="0.25">
      <c r="I27" s="253" t="s">
        <v>154</v>
      </c>
      <c r="J27" s="251"/>
      <c r="K27" s="250" t="s">
        <v>147</v>
      </c>
      <c r="L27" s="254">
        <v>43306461</v>
      </c>
    </row>
    <row r="28" spans="9:13" hidden="1" x14ac:dyDescent="0.25">
      <c r="I28" s="255" t="s">
        <v>154</v>
      </c>
      <c r="J28" s="250"/>
      <c r="K28" s="250" t="s">
        <v>147</v>
      </c>
      <c r="L28" s="254">
        <v>2880789</v>
      </c>
    </row>
    <row r="29" spans="9:13" hidden="1" x14ac:dyDescent="0.25">
      <c r="I29" s="255" t="s">
        <v>154</v>
      </c>
      <c r="J29" s="250"/>
      <c r="K29" s="250" t="s">
        <v>147</v>
      </c>
      <c r="L29" s="252">
        <v>2888982</v>
      </c>
    </row>
    <row r="30" spans="9:13" hidden="1" x14ac:dyDescent="0.25">
      <c r="I30" s="255" t="s">
        <v>154</v>
      </c>
      <c r="J30" s="250"/>
      <c r="K30" s="250" t="s">
        <v>147</v>
      </c>
      <c r="L30" s="252">
        <v>156290699</v>
      </c>
    </row>
    <row r="31" spans="9:13" hidden="1" x14ac:dyDescent="0.25">
      <c r="I31" s="255" t="s">
        <v>154</v>
      </c>
      <c r="J31" s="250"/>
      <c r="K31" s="250" t="s">
        <v>147</v>
      </c>
      <c r="L31" s="252">
        <v>13252691</v>
      </c>
    </row>
    <row r="32" spans="9:13" hidden="1" x14ac:dyDescent="0.25">
      <c r="I32" s="255" t="s">
        <v>154</v>
      </c>
      <c r="J32" s="250"/>
      <c r="K32" s="250" t="s">
        <v>147</v>
      </c>
      <c r="L32" s="252">
        <v>57334713</v>
      </c>
    </row>
    <row r="33" spans="9:14" hidden="1" x14ac:dyDescent="0.25">
      <c r="I33" s="255" t="s">
        <v>154</v>
      </c>
      <c r="J33" s="250"/>
      <c r="K33" s="250" t="s">
        <v>147</v>
      </c>
      <c r="L33" s="252">
        <v>11613090</v>
      </c>
      <c r="M33" s="24">
        <f>SUM(L25:L33)</f>
        <v>307265725</v>
      </c>
      <c r="N33" s="24">
        <f>+M24-M33</f>
        <v>161271068</v>
      </c>
    </row>
    <row r="34" spans="9:14" hidden="1" x14ac:dyDescent="0.25"/>
    <row r="35" spans="9:14" hidden="1" x14ac:dyDescent="0.25"/>
    <row r="36" spans="9:14" hidden="1" x14ac:dyDescent="0.25">
      <c r="I36" s="1" t="s">
        <v>153</v>
      </c>
      <c r="K36" s="24" t="s">
        <v>146</v>
      </c>
      <c r="L36" s="24">
        <v>596474038</v>
      </c>
    </row>
    <row r="37" spans="9:14" hidden="1" x14ac:dyDescent="0.25">
      <c r="I37" s="1" t="s">
        <v>153</v>
      </c>
      <c r="K37" s="24" t="s">
        <v>146</v>
      </c>
      <c r="L37" s="24">
        <v>60014018</v>
      </c>
    </row>
    <row r="38" spans="9:14" hidden="1" x14ac:dyDescent="0.25">
      <c r="I38" s="1" t="s">
        <v>153</v>
      </c>
      <c r="K38" s="24" t="s">
        <v>146</v>
      </c>
      <c r="L38" s="24">
        <v>11557686</v>
      </c>
    </row>
    <row r="39" spans="9:14" hidden="1" x14ac:dyDescent="0.25">
      <c r="I39" s="1" t="s">
        <v>153</v>
      </c>
      <c r="K39" s="24" t="s">
        <v>146</v>
      </c>
      <c r="L39" s="24">
        <v>581323814</v>
      </c>
    </row>
    <row r="40" spans="9:14" hidden="1" x14ac:dyDescent="0.25">
      <c r="I40" s="1" t="s">
        <v>153</v>
      </c>
      <c r="K40" s="24" t="s">
        <v>146</v>
      </c>
      <c r="L40" s="24">
        <v>399804728</v>
      </c>
    </row>
    <row r="41" spans="9:14" hidden="1" x14ac:dyDescent="0.25">
      <c r="I41" s="1" t="s">
        <v>153</v>
      </c>
      <c r="K41" s="24" t="s">
        <v>146</v>
      </c>
      <c r="L41" s="24">
        <v>108395645</v>
      </c>
    </row>
    <row r="42" spans="9:14" hidden="1" x14ac:dyDescent="0.25">
      <c r="I42" s="1" t="s">
        <v>153</v>
      </c>
      <c r="K42" s="24" t="s">
        <v>146</v>
      </c>
      <c r="L42" s="24">
        <v>58454858</v>
      </c>
      <c r="M42" s="24">
        <f>SUM(L36:L42)</f>
        <v>1816024787</v>
      </c>
    </row>
    <row r="43" spans="9:14" hidden="1" x14ac:dyDescent="0.25">
      <c r="I43" s="1" t="s">
        <v>153</v>
      </c>
      <c r="K43" s="24" t="s">
        <v>146</v>
      </c>
    </row>
    <row r="44" spans="9:14" hidden="1" x14ac:dyDescent="0.25">
      <c r="I44" s="1" t="s">
        <v>154</v>
      </c>
      <c r="K44" s="24" t="s">
        <v>147</v>
      </c>
      <c r="L44" s="24">
        <v>460441416</v>
      </c>
    </row>
    <row r="45" spans="9:14" hidden="1" x14ac:dyDescent="0.25">
      <c r="I45" s="1" t="s">
        <v>154</v>
      </c>
      <c r="K45" s="24" t="s">
        <v>147</v>
      </c>
      <c r="L45" s="24">
        <v>60014018</v>
      </c>
    </row>
    <row r="46" spans="9:14" hidden="1" x14ac:dyDescent="0.25">
      <c r="I46" s="1" t="s">
        <v>154</v>
      </c>
      <c r="K46" s="24" t="s">
        <v>147</v>
      </c>
      <c r="L46" s="24">
        <v>11557686</v>
      </c>
    </row>
    <row r="47" spans="9:14" hidden="1" x14ac:dyDescent="0.25">
      <c r="I47" s="1" t="s">
        <v>154</v>
      </c>
      <c r="K47" s="24" t="s">
        <v>147</v>
      </c>
      <c r="L47" s="24">
        <v>581148515</v>
      </c>
    </row>
    <row r="48" spans="9:14" hidden="1" x14ac:dyDescent="0.25">
      <c r="I48" s="1" t="s">
        <v>154</v>
      </c>
      <c r="K48" s="24" t="s">
        <v>147</v>
      </c>
      <c r="L48" s="24">
        <v>175299</v>
      </c>
    </row>
    <row r="49" spans="9:14" hidden="1" x14ac:dyDescent="0.25">
      <c r="I49" s="1" t="s">
        <v>154</v>
      </c>
      <c r="K49" s="24" t="s">
        <v>147</v>
      </c>
      <c r="L49" s="24">
        <v>504011277</v>
      </c>
    </row>
    <row r="50" spans="9:14" hidden="1" x14ac:dyDescent="0.25">
      <c r="I50" s="1" t="s">
        <v>154</v>
      </c>
      <c r="K50" s="24" t="s">
        <v>147</v>
      </c>
      <c r="L50" s="24">
        <v>4189096</v>
      </c>
    </row>
    <row r="51" spans="9:14" hidden="1" x14ac:dyDescent="0.25">
      <c r="I51" s="1" t="s">
        <v>154</v>
      </c>
      <c r="K51" s="24" t="s">
        <v>147</v>
      </c>
      <c r="L51" s="24">
        <v>35359676</v>
      </c>
    </row>
    <row r="52" spans="9:14" hidden="1" x14ac:dyDescent="0.25">
      <c r="I52" s="1" t="s">
        <v>154</v>
      </c>
      <c r="K52" s="24" t="s">
        <v>147</v>
      </c>
      <c r="L52" s="24">
        <v>120892768</v>
      </c>
    </row>
    <row r="53" spans="9:14" hidden="1" x14ac:dyDescent="0.25">
      <c r="I53" s="1" t="s">
        <v>154</v>
      </c>
      <c r="K53" s="24" t="s">
        <v>147</v>
      </c>
      <c r="L53" s="24">
        <v>15759852</v>
      </c>
      <c r="M53" s="24">
        <f>SUM(L44:L53)</f>
        <v>1793549603</v>
      </c>
      <c r="N53" s="24">
        <f>+M53-M42</f>
        <v>-22475184</v>
      </c>
    </row>
  </sheetData>
  <mergeCells count="24">
    <mergeCell ref="B6:B7"/>
    <mergeCell ref="B8:B10"/>
    <mergeCell ref="Q6:Q7"/>
    <mergeCell ref="A8:A10"/>
    <mergeCell ref="K6:K7"/>
    <mergeCell ref="L6:L7"/>
    <mergeCell ref="M6:M7"/>
    <mergeCell ref="N6:N7"/>
    <mergeCell ref="P6:P7"/>
    <mergeCell ref="A6:A7"/>
    <mergeCell ref="C6:C7"/>
    <mergeCell ref="D6:D7"/>
    <mergeCell ref="E6:E7"/>
    <mergeCell ref="F6:F7"/>
    <mergeCell ref="O6:O7"/>
    <mergeCell ref="U6:U7"/>
    <mergeCell ref="S6:S7"/>
    <mergeCell ref="T6:T7"/>
    <mergeCell ref="D2:Q4"/>
    <mergeCell ref="G6:G7"/>
    <mergeCell ref="H6:H7"/>
    <mergeCell ref="I6:I7"/>
    <mergeCell ref="J6:J7"/>
    <mergeCell ref="R6:R7"/>
  </mergeCells>
  <pageMargins left="0.15748031496062992" right="0.15748031496062992" top="0.62992125984251968" bottom="0.31496062992125984" header="0" footer="0"/>
  <pageSetup paperSize="281" scale="37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28"/>
  <sheetViews>
    <sheetView showGridLines="0" topLeftCell="E6" zoomScale="90" zoomScaleNormal="90" zoomScaleSheetLayoutView="84" workbookViewId="0">
      <pane xSplit="1" topLeftCell="O1" activePane="topRight" state="frozen"/>
      <selection activeCell="E1" sqref="E1"/>
      <selection pane="topRight" activeCell="S30" sqref="S30"/>
    </sheetView>
  </sheetViews>
  <sheetFormatPr baseColWidth="10" defaultColWidth="11.42578125" defaultRowHeight="12.75" x14ac:dyDescent="0.2"/>
  <cols>
    <col min="1" max="1" width="14.85546875" style="145" customWidth="1"/>
    <col min="2" max="2" width="15.28515625" style="145" hidden="1" customWidth="1"/>
    <col min="3" max="3" width="14.140625" style="145" customWidth="1"/>
    <col min="4" max="4" width="13.140625" style="145" customWidth="1"/>
    <col min="5" max="5" width="20.28515625" style="145" customWidth="1"/>
    <col min="6" max="6" width="18.7109375" style="145" customWidth="1"/>
    <col min="7" max="7" width="11.42578125" style="145"/>
    <col min="8" max="8" width="14.5703125" style="145" customWidth="1"/>
    <col min="9" max="9" width="14.140625" style="145" hidden="1" customWidth="1"/>
    <col min="10" max="10" width="21.28515625" style="145" bestFit="1" customWidth="1"/>
    <col min="11" max="11" width="22.5703125" style="145" bestFit="1" customWidth="1"/>
    <col min="12" max="12" width="18.7109375" style="145" bestFit="1" customWidth="1"/>
    <col min="13" max="13" width="16" style="145" customWidth="1"/>
    <col min="14" max="14" width="18" style="145" bestFit="1" customWidth="1"/>
    <col min="15" max="15" width="18.42578125" style="145" bestFit="1" customWidth="1"/>
    <col min="16" max="16" width="23.7109375" style="145" bestFit="1" customWidth="1"/>
    <col min="17" max="17" width="16.5703125" style="145" bestFit="1" customWidth="1"/>
    <col min="18" max="18" width="14" style="145" customWidth="1"/>
    <col min="19" max="19" width="14.85546875" style="145" bestFit="1" customWidth="1"/>
    <col min="20" max="20" width="26.28515625" style="145" bestFit="1" customWidth="1"/>
    <col min="21" max="21" width="25.140625" style="145" hidden="1" customWidth="1"/>
    <col min="22" max="22" width="12.42578125" style="145" hidden="1" customWidth="1"/>
    <col min="23" max="23" width="14" style="148" customWidth="1"/>
    <col min="24" max="16384" width="11.42578125" style="145"/>
  </cols>
  <sheetData>
    <row r="1" spans="1:24" s="1" customFormat="1" ht="15.75" thickBot="1" x14ac:dyDescent="0.3">
      <c r="A1" s="48"/>
      <c r="C1" s="2"/>
      <c r="D1" s="2"/>
      <c r="G1" s="3"/>
      <c r="H1" s="3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W1" s="135"/>
    </row>
    <row r="2" spans="1:24" s="1" customFormat="1" ht="31.5" customHeight="1" x14ac:dyDescent="0.25">
      <c r="A2" s="48"/>
      <c r="C2" s="307" t="s">
        <v>172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9"/>
      <c r="W2" s="135"/>
    </row>
    <row r="3" spans="1:24" s="1" customFormat="1" ht="15.75" customHeight="1" thickBot="1" x14ac:dyDescent="0.3">
      <c r="A3" s="49"/>
      <c r="C3" s="313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5"/>
      <c r="W3" s="135"/>
    </row>
    <row r="4" spans="1:24" s="1" customFormat="1" ht="15.75" thickBot="1" x14ac:dyDescent="0.3">
      <c r="A4" s="49"/>
      <c r="G4" s="3"/>
      <c r="H4" s="2"/>
      <c r="I4" s="2"/>
      <c r="J4" s="2"/>
      <c r="K4" s="9"/>
      <c r="L4" s="9"/>
      <c r="M4" s="9"/>
      <c r="N4" s="9"/>
      <c r="O4" s="5"/>
      <c r="P4" s="9"/>
      <c r="Q4" s="5"/>
      <c r="R4" s="5"/>
      <c r="S4" s="5"/>
      <c r="T4" s="5"/>
      <c r="W4" s="135"/>
    </row>
    <row r="5" spans="1:24" s="1" customFormat="1" ht="15.75" thickBot="1" x14ac:dyDescent="0.3">
      <c r="A5" s="48"/>
      <c r="C5" s="2"/>
      <c r="D5" s="2"/>
      <c r="G5" s="3"/>
      <c r="H5" s="3"/>
      <c r="I5" s="4"/>
      <c r="J5" s="4"/>
      <c r="K5" s="5"/>
      <c r="L5" s="154" t="s">
        <v>89</v>
      </c>
      <c r="M5" s="5"/>
      <c r="N5" s="5"/>
      <c r="O5" s="5"/>
      <c r="P5" s="5"/>
      <c r="Q5" s="326" t="s">
        <v>56</v>
      </c>
      <c r="R5" s="327"/>
      <c r="S5" s="5"/>
      <c r="T5" s="5"/>
      <c r="W5" s="135"/>
    </row>
    <row r="6" spans="1:24" s="3" customFormat="1" ht="12.75" customHeight="1" x14ac:dyDescent="0.25">
      <c r="A6" s="323" t="str">
        <f>+'BANCO DE CHILE'!A6:A7</f>
        <v>Institucion Financiera</v>
      </c>
      <c r="B6" s="323" t="str">
        <f>+'BANCO DE CHILE'!B6:B7</f>
        <v>CUENTAS CONTABLES</v>
      </c>
      <c r="C6" s="323" t="str">
        <f>+'BANCO DE CHILE'!C6:C7</f>
        <v>Fecha de Otorgamiento</v>
      </c>
      <c r="D6" s="323" t="str">
        <f>+'BANCO DE CHILE'!D6:D7</f>
        <v>Fecha de Vencimiento</v>
      </c>
      <c r="E6" s="323" t="str">
        <f>+'BANCO DE CHILE'!E6:E7</f>
        <v>Nº Pagare /Documento</v>
      </c>
      <c r="F6" s="323" t="str">
        <f>+'BANCO DE CHILE'!F6:F7</f>
        <v>DECRETO</v>
      </c>
      <c r="G6" s="323" t="str">
        <f>+'BANCO DE CHILE'!G6:G7</f>
        <v>Nº Cuotas pagada</v>
      </c>
      <c r="H6" s="323" t="str">
        <f>+'BANCO DE CHILE'!H6:H7</f>
        <v>Moneda Transacción</v>
      </c>
      <c r="I6" s="321" t="str">
        <f>+'BANCO DE CHILE'!I6:I7</f>
        <v>Valor Original Préstamo</v>
      </c>
      <c r="J6" s="321" t="s">
        <v>27</v>
      </c>
      <c r="K6" s="322" t="str">
        <f>+'BANCO DE CHILE'!J6:J7</f>
        <v>Saldo septiembre 2022</v>
      </c>
      <c r="L6" s="322" t="str">
        <f>+'BANCO DE CHILE'!K6:K7</f>
        <v>Amortización Capital octubre  2022</v>
      </c>
      <c r="M6" s="322" t="str">
        <f>+'BANCO DE CHILE'!L6:L7</f>
        <v>Amortización Intereses octubre 2022</v>
      </c>
      <c r="N6" s="322" t="str">
        <f>+'BANCO DE CHILE'!M6:M7</f>
        <v>Total cuota pagada octubre 2022</v>
      </c>
      <c r="O6" s="322" t="str">
        <f>+'BANCO DE CHILE'!N6:N7</f>
        <v>Saldo octubre 2022</v>
      </c>
      <c r="P6" s="322" t="str">
        <f>+'CORRECION PTMOS UF '!C5</f>
        <v>Saldos en UF</v>
      </c>
      <c r="Q6" s="325" t="str">
        <f>+'BANCO DE CHILE'!P6:P7</f>
        <v>Saldo octubre 2022 Corto Plazo</v>
      </c>
      <c r="R6" s="325" t="str">
        <f>+'BANCO DE CHILE'!Q6:Q7</f>
        <v>Saldo octubre 2022 Largo Plazo</v>
      </c>
      <c r="S6" s="323" t="s">
        <v>52</v>
      </c>
      <c r="T6" s="323" t="str">
        <f>+'BANCO DE CHILE'!S6:S7</f>
        <v>Saldo Sg. Analisis + CM octubre 2021</v>
      </c>
      <c r="U6" s="324" t="str">
        <f>+'BANCO DE CHILE'!T6:T7</f>
        <v>Saldo Contabilidad octubre 2021</v>
      </c>
      <c r="V6" s="324" t="str">
        <f>+'BANCO DE CHILE'!U6:U7</f>
        <v>Diferencia</v>
      </c>
      <c r="W6" s="135"/>
    </row>
    <row r="7" spans="1:24" s="3" customFormat="1" ht="64.5" customHeight="1" x14ac:dyDescent="0.25">
      <c r="A7" s="323"/>
      <c r="B7" s="323"/>
      <c r="C7" s="323"/>
      <c r="D7" s="323"/>
      <c r="E7" s="323"/>
      <c r="F7" s="323"/>
      <c r="G7" s="323"/>
      <c r="H7" s="323"/>
      <c r="I7" s="321"/>
      <c r="J7" s="321"/>
      <c r="K7" s="322"/>
      <c r="L7" s="322"/>
      <c r="M7" s="322"/>
      <c r="N7" s="322"/>
      <c r="O7" s="322"/>
      <c r="P7" s="322"/>
      <c r="Q7" s="323"/>
      <c r="R7" s="323"/>
      <c r="S7" s="323"/>
      <c r="T7" s="323" t="s">
        <v>48</v>
      </c>
      <c r="U7" s="325"/>
      <c r="V7" s="325"/>
      <c r="W7" s="135"/>
    </row>
    <row r="8" spans="1:24" s="3" customFormat="1" ht="14.25" customHeight="1" x14ac:dyDescent="0.25">
      <c r="A8" s="320" t="s">
        <v>26</v>
      </c>
      <c r="B8" s="320" t="s">
        <v>25</v>
      </c>
      <c r="C8" s="14">
        <v>40742</v>
      </c>
      <c r="D8" s="14">
        <v>48047</v>
      </c>
      <c r="E8" s="10">
        <v>35334548</v>
      </c>
      <c r="F8" s="10" t="s">
        <v>13</v>
      </c>
      <c r="G8" s="136" t="s">
        <v>155</v>
      </c>
      <c r="H8" s="10" t="s">
        <v>14</v>
      </c>
      <c r="I8" s="11">
        <v>219621819</v>
      </c>
      <c r="J8" s="11">
        <v>0</v>
      </c>
      <c r="K8" s="11">
        <v>172263263.56414494</v>
      </c>
      <c r="L8" s="137">
        <v>1392684</v>
      </c>
      <c r="M8" s="137">
        <v>990268</v>
      </c>
      <c r="N8" s="13">
        <f>+L8+M8</f>
        <v>2382952</v>
      </c>
      <c r="O8" s="12">
        <f>+K8-L8</f>
        <v>170870579.56414494</v>
      </c>
      <c r="P8" s="138">
        <f>+'CORRECION PTMOS UF '!C6</f>
        <v>5537.9643999999989</v>
      </c>
      <c r="Q8" s="11">
        <f>+'CORRECION PTMOS UF '!J3</f>
        <v>17185229.177265</v>
      </c>
      <c r="R8" s="11">
        <f>+'CORRECION PTMOS UF '!J4</f>
        <v>174430277.35027498</v>
      </c>
      <c r="S8" s="11">
        <f>R8+Q8-O8</f>
        <v>20744926.963395029</v>
      </c>
      <c r="T8" s="11">
        <f>+Q8+R8</f>
        <v>191615506.52753997</v>
      </c>
      <c r="U8" s="12"/>
      <c r="V8" s="10"/>
      <c r="W8"/>
      <c r="X8" s="174"/>
    </row>
    <row r="9" spans="1:24" s="3" customFormat="1" ht="14.25" customHeight="1" x14ac:dyDescent="0.25">
      <c r="A9" s="320"/>
      <c r="B9" s="320"/>
      <c r="C9" s="14">
        <v>40734</v>
      </c>
      <c r="D9" s="14">
        <v>48047</v>
      </c>
      <c r="E9" s="10">
        <v>35334513</v>
      </c>
      <c r="F9" s="10" t="s">
        <v>15</v>
      </c>
      <c r="G9" s="136" t="str">
        <f>+G8</f>
        <v>128 DE 234</v>
      </c>
      <c r="H9" s="10" t="s">
        <v>14</v>
      </c>
      <c r="I9" s="11">
        <v>898177793</v>
      </c>
      <c r="J9" s="11">
        <v>0</v>
      </c>
      <c r="K9" s="11">
        <v>483404803.10070103</v>
      </c>
      <c r="L9" s="137">
        <v>3863588</v>
      </c>
      <c r="M9" s="137">
        <v>2778895</v>
      </c>
      <c r="N9" s="13">
        <f>+L9+M9</f>
        <v>6642483</v>
      </c>
      <c r="O9" s="12">
        <f>+K9-L9</f>
        <v>479541215.10070103</v>
      </c>
      <c r="P9" s="139">
        <f>+'CORRECION PTMOS UF '!C7</f>
        <v>15542.590900000003</v>
      </c>
      <c r="Q9" s="11">
        <f>+'CORRECION PTMOS UF '!J10</f>
        <v>47669791.423994996</v>
      </c>
      <c r="R9" s="11">
        <f>+'CORRECION PTMOS UF '!J11</f>
        <v>490109293.62282014</v>
      </c>
      <c r="S9" s="11">
        <f>R9+Q9-O9</f>
        <v>58237869.946114123</v>
      </c>
      <c r="T9" s="11">
        <f>+Q9+R9</f>
        <v>537779085.04681516</v>
      </c>
      <c r="U9" s="12"/>
      <c r="V9" s="10"/>
      <c r="W9"/>
      <c r="X9" s="174"/>
    </row>
    <row r="10" spans="1:24" s="3" customFormat="1" ht="14.25" hidden="1" customHeight="1" x14ac:dyDescent="0.25">
      <c r="A10" s="320"/>
      <c r="B10" s="320"/>
      <c r="C10" s="14" t="s">
        <v>100</v>
      </c>
      <c r="D10" s="14">
        <v>44620</v>
      </c>
      <c r="E10" s="10" t="s">
        <v>80</v>
      </c>
      <c r="F10" s="10" t="s">
        <v>99</v>
      </c>
      <c r="G10" s="136" t="s">
        <v>140</v>
      </c>
      <c r="H10" s="10" t="s">
        <v>14</v>
      </c>
      <c r="I10" s="140">
        <v>52586.8</v>
      </c>
      <c r="J10" s="224">
        <v>12065.5</v>
      </c>
      <c r="K10" s="11">
        <v>8871760.9882279187</v>
      </c>
      <c r="L10" s="162"/>
      <c r="M10" s="137"/>
      <c r="N10" s="13">
        <f>+L10+M10</f>
        <v>0</v>
      </c>
      <c r="O10" s="12"/>
      <c r="P10" s="139">
        <f>+'CORRECION PTMOS UF '!C8</f>
        <v>0</v>
      </c>
      <c r="Q10" s="11">
        <f>+'CORRECION PTMOS UF '!J16</f>
        <v>0</v>
      </c>
      <c r="R10" s="11">
        <f>+'CORRECION PTMOS UF '!J17</f>
        <v>0</v>
      </c>
      <c r="S10" s="11">
        <f>R10+Q10-O10</f>
        <v>0</v>
      </c>
      <c r="T10" s="11">
        <f>+Q10+R10</f>
        <v>0</v>
      </c>
      <c r="U10" s="12"/>
      <c r="V10" s="10"/>
      <c r="W10" s="163"/>
    </row>
    <row r="11" spans="1:24" s="3" customFormat="1" ht="14.25" customHeight="1" x14ac:dyDescent="0.25">
      <c r="A11" s="320"/>
      <c r="B11" s="320"/>
      <c r="C11" s="14"/>
      <c r="D11" s="14"/>
      <c r="E11" s="10"/>
      <c r="F11" s="10"/>
      <c r="G11" s="136"/>
      <c r="H11" s="10"/>
      <c r="I11" s="11"/>
      <c r="J11" s="141"/>
      <c r="K11" s="164"/>
      <c r="L11" s="165"/>
      <c r="M11" s="165"/>
      <c r="N11" s="165"/>
      <c r="O11" s="165"/>
      <c r="P11" s="13"/>
      <c r="Q11" s="166"/>
      <c r="R11" s="11"/>
      <c r="S11" s="11"/>
      <c r="T11" s="167"/>
      <c r="U11" s="12"/>
      <c r="V11" s="10"/>
      <c r="W11" s="135"/>
    </row>
    <row r="12" spans="1:24" s="3" customFormat="1" ht="14.25" customHeight="1" x14ac:dyDescent="0.25">
      <c r="A12" s="320"/>
      <c r="B12" s="320"/>
      <c r="C12" s="14"/>
      <c r="D12" s="14"/>
      <c r="E12" s="10"/>
      <c r="F12" s="10"/>
      <c r="G12" s="136"/>
      <c r="H12" s="10"/>
      <c r="I12" s="11"/>
      <c r="J12" s="141"/>
      <c r="K12" s="164"/>
      <c r="L12" s="165"/>
      <c r="M12" s="165"/>
      <c r="N12" s="165"/>
      <c r="O12" s="165"/>
      <c r="P12" s="13"/>
      <c r="Q12" s="166"/>
      <c r="R12" s="11"/>
      <c r="S12" s="11"/>
      <c r="T12" s="167"/>
      <c r="U12" s="12"/>
      <c r="V12" s="10"/>
      <c r="W12" s="135"/>
    </row>
    <row r="13" spans="1:24" s="1" customFormat="1" ht="16.5" customHeight="1" x14ac:dyDescent="0.25">
      <c r="A13" s="25"/>
      <c r="C13" s="2"/>
      <c r="D13" s="2"/>
      <c r="E13" s="142" t="s">
        <v>12</v>
      </c>
      <c r="F13" s="142"/>
      <c r="G13" s="16"/>
      <c r="H13" s="16"/>
      <c r="I13" s="143"/>
      <c r="J13" s="143"/>
      <c r="K13" s="144">
        <f>SUM(K8:K12)</f>
        <v>664539827.65307391</v>
      </c>
      <c r="L13" s="144">
        <f>SUM(L8:L12)</f>
        <v>5256272</v>
      </c>
      <c r="M13" s="144">
        <f>SUM(M8:M12)</f>
        <v>3769163</v>
      </c>
      <c r="N13" s="144">
        <f>SUM(N8:N12)</f>
        <v>9025435</v>
      </c>
      <c r="O13" s="144">
        <f>SUM(O8:O12)</f>
        <v>650411794.66484594</v>
      </c>
      <c r="P13" s="144"/>
      <c r="Q13" s="144">
        <f>SUM(Q8:Q12)</f>
        <v>64855020.601259992</v>
      </c>
      <c r="R13" s="144">
        <f>SUM(R8:R12)</f>
        <v>664539570.97309518</v>
      </c>
      <c r="S13" s="144">
        <f>SUM(S8:S12)</f>
        <v>78982796.909509152</v>
      </c>
      <c r="T13" s="17">
        <f>SUM(T8:T12)</f>
        <v>729394591.57435513</v>
      </c>
      <c r="U13" s="144">
        <v>2002213117</v>
      </c>
      <c r="V13" s="95">
        <f>+T13-U13</f>
        <v>-1272818525.4256449</v>
      </c>
      <c r="W13" s="135"/>
    </row>
    <row r="14" spans="1:24" ht="12" customHeight="1" x14ac:dyDescent="0.2"/>
    <row r="15" spans="1:24" s="169" customFormat="1" hidden="1" x14ac:dyDescent="0.2">
      <c r="W15" s="170"/>
    </row>
    <row r="16" spans="1:24" s="169" customFormat="1" hidden="1" x14ac:dyDescent="0.2">
      <c r="H16" s="169" t="s">
        <v>57</v>
      </c>
      <c r="K16" s="171"/>
      <c r="L16" s="171"/>
      <c r="P16" s="169" t="s">
        <v>81</v>
      </c>
      <c r="Q16" s="172">
        <v>58628472</v>
      </c>
      <c r="R16" s="242">
        <v>663521658</v>
      </c>
      <c r="S16" s="173">
        <f>+Q16+R16</f>
        <v>722150130</v>
      </c>
      <c r="T16" s="173">
        <f>+T13-S16</f>
        <v>7244461.5743551254</v>
      </c>
      <c r="U16" s="173"/>
      <c r="W16" s="170"/>
    </row>
    <row r="17" spans="11:23" s="169" customFormat="1" hidden="1" x14ac:dyDescent="0.2">
      <c r="K17" s="171"/>
      <c r="L17" s="171"/>
      <c r="P17" s="169" t="s">
        <v>85</v>
      </c>
      <c r="Q17" s="172"/>
      <c r="R17" s="172">
        <f>+T16</f>
        <v>7244461.5743551254</v>
      </c>
      <c r="S17" s="173"/>
      <c r="T17" s="173"/>
      <c r="U17" s="173"/>
      <c r="W17" s="170"/>
    </row>
    <row r="18" spans="11:23" s="169" customFormat="1" hidden="1" x14ac:dyDescent="0.2">
      <c r="P18" s="169" t="s">
        <v>86</v>
      </c>
      <c r="Q18" s="173">
        <f>+Q16+Q17</f>
        <v>58628472</v>
      </c>
      <c r="R18" s="173">
        <f>+R16+R17</f>
        <v>670766119.57435513</v>
      </c>
      <c r="S18" s="173"/>
      <c r="W18" s="170"/>
    </row>
    <row r="19" spans="11:23" s="169" customFormat="1" hidden="1" x14ac:dyDescent="0.2">
      <c r="R19" s="173"/>
      <c r="S19" s="173"/>
      <c r="W19" s="170"/>
    </row>
    <row r="20" spans="11:23" s="169" customFormat="1" hidden="1" x14ac:dyDescent="0.2">
      <c r="P20" s="169" t="s">
        <v>82</v>
      </c>
      <c r="Q20" s="173">
        <f>+Q13-Q18</f>
        <v>6226548.6012599915</v>
      </c>
      <c r="R20" s="173">
        <f>+Q20</f>
        <v>6226548.6012599915</v>
      </c>
      <c r="S20" s="173">
        <f>+Q20-R20</f>
        <v>0</v>
      </c>
      <c r="W20" s="170"/>
    </row>
    <row r="21" spans="11:23" s="169" customFormat="1" ht="13.5" hidden="1" thickBot="1" x14ac:dyDescent="0.25">
      <c r="K21" s="173"/>
      <c r="R21" s="171"/>
      <c r="W21" s="170"/>
    </row>
    <row r="22" spans="11:23" s="169" customFormat="1" ht="13.5" hidden="1" thickBot="1" x14ac:dyDescent="0.25">
      <c r="Q22" s="173">
        <f>+Q18+Q20</f>
        <v>64855020.601259992</v>
      </c>
      <c r="R22" s="173">
        <f>+R18-R20</f>
        <v>664539570.97309518</v>
      </c>
      <c r="S22" s="225">
        <f>+Q22+R22-T13</f>
        <v>0</v>
      </c>
      <c r="T22" s="169" t="s">
        <v>103</v>
      </c>
      <c r="W22" s="170"/>
    </row>
    <row r="23" spans="11:23" s="169" customFormat="1" hidden="1" x14ac:dyDescent="0.2">
      <c r="Q23" s="173"/>
      <c r="W23" s="170"/>
    </row>
    <row r="24" spans="11:23" s="169" customFormat="1" hidden="1" x14ac:dyDescent="0.2">
      <c r="N24" s="173"/>
      <c r="P24" s="173"/>
      <c r="Q24" s="173"/>
      <c r="R24" s="173"/>
      <c r="W24" s="170"/>
    </row>
    <row r="25" spans="11:23" x14ac:dyDescent="0.2">
      <c r="Q25" s="146"/>
      <c r="R25" s="146"/>
    </row>
    <row r="26" spans="11:23" x14ac:dyDescent="0.2">
      <c r="Q26" s="149"/>
      <c r="R26" s="149"/>
    </row>
    <row r="28" spans="11:23" x14ac:dyDescent="0.2">
      <c r="Q28" s="146"/>
      <c r="R28" s="146"/>
    </row>
  </sheetData>
  <mergeCells count="26">
    <mergeCell ref="C2:V3"/>
    <mergeCell ref="V6:V7"/>
    <mergeCell ref="U6:U7"/>
    <mergeCell ref="Q6:Q7"/>
    <mergeCell ref="R6:R7"/>
    <mergeCell ref="O6:O7"/>
    <mergeCell ref="P6:P7"/>
    <mergeCell ref="T6:T7"/>
    <mergeCell ref="S6:S7"/>
    <mergeCell ref="M6:M7"/>
    <mergeCell ref="N6:N7"/>
    <mergeCell ref="Q5:R5"/>
    <mergeCell ref="A8:A12"/>
    <mergeCell ref="B8:B12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281" scale="4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C20"/>
  <sheetViews>
    <sheetView showGridLines="0" topLeftCell="E2" zoomScale="80" zoomScaleNormal="80" zoomScaleSheetLayoutView="84" workbookViewId="0">
      <pane xSplit="1" ySplit="2" topLeftCell="L4" activePane="bottomRight" state="frozen"/>
      <selection activeCell="E2" sqref="E2"/>
      <selection pane="topRight" activeCell="F2" sqref="F2"/>
      <selection pane="bottomLeft" activeCell="E4" sqref="E4"/>
      <selection pane="bottomRight" activeCell="E12" sqref="A12:XFD20"/>
    </sheetView>
  </sheetViews>
  <sheetFormatPr baseColWidth="10" defaultColWidth="11.42578125" defaultRowHeight="12.75" x14ac:dyDescent="0.2"/>
  <cols>
    <col min="1" max="1" width="14.140625" style="50" customWidth="1"/>
    <col min="2" max="2" width="12.7109375" style="50" customWidth="1"/>
    <col min="3" max="3" width="19.28515625" style="50" customWidth="1"/>
    <col min="4" max="4" width="13.5703125" style="50" customWidth="1"/>
    <col min="5" max="5" width="14" style="50" customWidth="1"/>
    <col min="6" max="6" width="18.140625" style="50" customWidth="1"/>
    <col min="7" max="8" width="11.42578125" style="50"/>
    <col min="9" max="9" width="14.28515625" style="50" bestFit="1" customWidth="1"/>
    <col min="10" max="10" width="14.7109375" style="50" customWidth="1"/>
    <col min="11" max="11" width="20.85546875" style="50" customWidth="1"/>
    <col min="12" max="12" width="19.5703125" style="50" customWidth="1"/>
    <col min="13" max="13" width="14" style="50" customWidth="1"/>
    <col min="14" max="14" width="11.42578125" style="50"/>
    <col min="15" max="15" width="14.7109375" style="50" customWidth="1"/>
    <col min="16" max="17" width="16.85546875" style="50" customWidth="1"/>
    <col min="18" max="18" width="18.28515625" style="50" customWidth="1"/>
    <col min="19" max="19" width="15.42578125" style="50" customWidth="1"/>
    <col min="20" max="20" width="29.85546875" style="50" customWidth="1"/>
    <col min="21" max="21" width="16.85546875" style="50" hidden="1" customWidth="1"/>
    <col min="22" max="22" width="13.5703125" style="50" hidden="1" customWidth="1"/>
    <col min="23" max="16384" width="11.42578125" style="50"/>
  </cols>
  <sheetData>
    <row r="1" spans="1:237" s="1" customFormat="1" ht="15.75" thickBot="1" x14ac:dyDescent="0.3">
      <c r="A1" s="48"/>
      <c r="C1" s="2"/>
      <c r="D1" s="2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U1" s="6"/>
    </row>
    <row r="2" spans="1:237" s="1" customFormat="1" ht="31.5" customHeight="1" x14ac:dyDescent="0.25">
      <c r="A2" s="48"/>
      <c r="C2" s="2"/>
      <c r="D2" s="307" t="s">
        <v>173</v>
      </c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9"/>
      <c r="S2" s="76"/>
      <c r="U2" s="6"/>
    </row>
    <row r="3" spans="1:237" s="1" customFormat="1" ht="15.75" customHeight="1" thickBot="1" x14ac:dyDescent="0.3">
      <c r="A3" s="4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5"/>
      <c r="S3" s="76"/>
      <c r="U3" s="6"/>
    </row>
    <row r="4" spans="1:237" s="1" customFormat="1" ht="15.75" thickBot="1" x14ac:dyDescent="0.3">
      <c r="A4" s="49"/>
      <c r="G4" s="3"/>
      <c r="H4" s="2"/>
      <c r="I4" s="2"/>
      <c r="J4" s="2"/>
      <c r="K4" s="9"/>
      <c r="L4" s="9"/>
      <c r="M4" s="9"/>
      <c r="N4" s="9"/>
      <c r="O4" s="9"/>
      <c r="P4" s="5"/>
      <c r="Q4" s="5"/>
      <c r="R4" s="5"/>
      <c r="S4" s="5"/>
      <c r="U4" s="6"/>
    </row>
    <row r="5" spans="1:237" s="1" customFormat="1" ht="15.75" thickBot="1" x14ac:dyDescent="0.3">
      <c r="A5" s="48"/>
      <c r="C5" s="2"/>
      <c r="D5" s="2"/>
      <c r="G5" s="3"/>
      <c r="H5" s="3"/>
      <c r="I5" s="3"/>
      <c r="J5" s="4"/>
      <c r="K5" s="5"/>
      <c r="L5" s="5"/>
      <c r="M5" s="5"/>
      <c r="N5" s="5"/>
      <c r="O5" s="5"/>
      <c r="P5" s="5"/>
      <c r="Q5" s="326" t="s">
        <v>56</v>
      </c>
      <c r="R5" s="327"/>
      <c r="S5" s="5"/>
      <c r="U5" s="6"/>
    </row>
    <row r="6" spans="1:237" s="3" customFormat="1" ht="12.75" customHeight="1" x14ac:dyDescent="0.25">
      <c r="A6" s="323" t="str">
        <f>+'BANCO DE CHILE'!A6:A7</f>
        <v>Institucion Financiera</v>
      </c>
      <c r="B6" s="323" t="str">
        <f>+'BANCO DE CHILE'!B6:B7</f>
        <v>CUENTAS CONTABLES</v>
      </c>
      <c r="C6" s="323" t="str">
        <f>+'BANCO DE CHILE'!C6:C7</f>
        <v>Fecha de Otorgamiento</v>
      </c>
      <c r="D6" s="323" t="str">
        <f>+'BANCO DE CHILE'!D6:D7</f>
        <v>Fecha de Vencimiento</v>
      </c>
      <c r="E6" s="323" t="str">
        <f>+'BANCO DE CHILE'!E6:E7</f>
        <v>Nº Pagare /Documento</v>
      </c>
      <c r="F6" s="323" t="str">
        <f>+'BANCO DE CHILE'!F6:F7</f>
        <v>DECRETO</v>
      </c>
      <c r="G6" s="323" t="str">
        <f>+'BANCO DE CHILE'!G6:G7</f>
        <v>Nº Cuotas pagada</v>
      </c>
      <c r="H6" s="323" t="str">
        <f>+'BANCO DE CHILE'!H6:H7</f>
        <v>Moneda Transacción</v>
      </c>
      <c r="I6" s="321" t="str">
        <f>+'BANCO DE CHILE'!I6:I7</f>
        <v>Valor Original Préstamo</v>
      </c>
      <c r="J6" s="321" t="s">
        <v>7</v>
      </c>
      <c r="K6" s="322" t="str">
        <f>+'BANCO DE CHILE'!J6:J7</f>
        <v>Saldo septiembre 2022</v>
      </c>
      <c r="L6" s="322" t="str">
        <f>+'BANCO DE CHILE'!K6:K7</f>
        <v>Amortización Capital octubre  2022</v>
      </c>
      <c r="M6" s="322" t="str">
        <f>+'BANCO DE CHILE'!L6:L7</f>
        <v>Amortización Intereses octubre 2022</v>
      </c>
      <c r="N6" s="322" t="s">
        <v>8</v>
      </c>
      <c r="O6" s="322" t="str">
        <f>+'BANCO DE CHILE'!M6:M7</f>
        <v>Total cuota pagada octubre 2022</v>
      </c>
      <c r="P6" s="322" t="str">
        <f>+'BANCO DE CHILE'!N6:N7</f>
        <v>Saldo octubre 2022</v>
      </c>
      <c r="Q6" s="325" t="str">
        <f>+'BANCO DE CHILE'!P6:P7</f>
        <v>Saldo octubre 2022 Corto Plazo</v>
      </c>
      <c r="R6" s="325" t="str">
        <f>+'BANCO DE CHILE'!Q6:Q7</f>
        <v>Saldo octubre 2022 Largo Plazo</v>
      </c>
      <c r="S6" s="323" t="s">
        <v>52</v>
      </c>
      <c r="T6" s="323" t="str">
        <f>+'BANCO DE CHILE'!S6:S7</f>
        <v>Saldo Sg. Analisis + CM octubre 2021</v>
      </c>
      <c r="U6" s="324" t="str">
        <f>+'BANCO DE CHILE'!T6:T7</f>
        <v>Saldo Contabilidad octubre 2021</v>
      </c>
      <c r="V6" s="324" t="s">
        <v>50</v>
      </c>
    </row>
    <row r="7" spans="1:237" s="3" customFormat="1" ht="64.5" customHeight="1" x14ac:dyDescent="0.25">
      <c r="A7" s="323"/>
      <c r="B7" s="323"/>
      <c r="C7" s="323"/>
      <c r="D7" s="323"/>
      <c r="E7" s="323"/>
      <c r="F7" s="323"/>
      <c r="G7" s="323"/>
      <c r="H7" s="323"/>
      <c r="I7" s="321"/>
      <c r="J7" s="321"/>
      <c r="K7" s="322"/>
      <c r="L7" s="322"/>
      <c r="M7" s="322"/>
      <c r="N7" s="322"/>
      <c r="O7" s="322"/>
      <c r="P7" s="322"/>
      <c r="Q7" s="323"/>
      <c r="R7" s="323"/>
      <c r="S7" s="323"/>
      <c r="T7" s="323" t="s">
        <v>48</v>
      </c>
      <c r="U7" s="325"/>
      <c r="V7" s="325"/>
    </row>
    <row r="8" spans="1:237" s="3" customFormat="1" ht="45" customHeight="1" x14ac:dyDescent="0.25">
      <c r="A8" s="320" t="s">
        <v>29</v>
      </c>
      <c r="B8" s="320" t="s">
        <v>28</v>
      </c>
      <c r="C8" s="14">
        <v>43098</v>
      </c>
      <c r="D8" s="14">
        <v>47480</v>
      </c>
      <c r="E8" s="10">
        <v>18189770</v>
      </c>
      <c r="F8" s="10" t="s">
        <v>16</v>
      </c>
      <c r="G8" s="10" t="s">
        <v>156</v>
      </c>
      <c r="H8" s="11" t="s">
        <v>14</v>
      </c>
      <c r="I8" s="11">
        <v>71990</v>
      </c>
      <c r="J8" s="12">
        <v>1917156451</v>
      </c>
      <c r="K8" s="12">
        <v>1668121753.9626696</v>
      </c>
      <c r="L8" s="15">
        <v>17117908</v>
      </c>
      <c r="M8" s="13">
        <v>7735540</v>
      </c>
      <c r="N8" s="13">
        <v>0</v>
      </c>
      <c r="O8" s="13">
        <f>+L8+M8+N8</f>
        <v>24853448</v>
      </c>
      <c r="P8" s="12">
        <f>+K8-L8</f>
        <v>1651003845.9626696</v>
      </c>
      <c r="Q8" s="12">
        <f>+'CORRECION PTMOS UF '!J22</f>
        <v>210205035.89001</v>
      </c>
      <c r="R8" s="12">
        <f>+'CORRECION PTMOS UF '!J23</f>
        <v>1569702816.0360744</v>
      </c>
      <c r="S8" s="12">
        <f>+R8+Q8-P8</f>
        <v>128904005.96341491</v>
      </c>
      <c r="T8" s="12">
        <f>+Q8+R8</f>
        <v>1779907851.9260845</v>
      </c>
      <c r="U8" s="12">
        <v>1943629246.0199997</v>
      </c>
      <c r="V8" s="15">
        <f>+T8-U8</f>
        <v>-163721394.09391522</v>
      </c>
      <c r="W8" s="174"/>
      <c r="X8"/>
      <c r="Y8" s="38"/>
      <c r="Z8" s="38"/>
      <c r="AA8" s="36"/>
      <c r="AB8" s="36"/>
      <c r="AC8" s="36"/>
      <c r="AD8" s="35"/>
      <c r="AE8" s="35"/>
      <c r="AJ8" s="7"/>
      <c r="AK8" s="36"/>
      <c r="AL8" s="37"/>
      <c r="AM8" s="37"/>
      <c r="AN8" s="38"/>
      <c r="AO8" s="38"/>
      <c r="AP8" s="38"/>
      <c r="AQ8" s="36"/>
      <c r="AR8" s="36"/>
      <c r="AS8" s="36"/>
      <c r="AT8" s="35"/>
      <c r="AU8" s="35"/>
      <c r="AZ8" s="7"/>
      <c r="BA8" s="36"/>
      <c r="BB8" s="37"/>
      <c r="BC8" s="37"/>
      <c r="BD8" s="38"/>
      <c r="BE8" s="38"/>
      <c r="BF8" s="38"/>
      <c r="BG8" s="36"/>
      <c r="BH8" s="36"/>
      <c r="BI8" s="36"/>
      <c r="BJ8" s="35"/>
      <c r="BK8" s="35"/>
      <c r="BP8" s="7"/>
      <c r="BQ8" s="36"/>
      <c r="BR8" s="37"/>
      <c r="BS8" s="37"/>
      <c r="BT8" s="38"/>
      <c r="BU8" s="38"/>
      <c r="BV8" s="38"/>
      <c r="BW8" s="36"/>
      <c r="BX8" s="36"/>
      <c r="BY8" s="36"/>
      <c r="BZ8" s="35"/>
      <c r="CA8" s="35"/>
      <c r="CF8" s="7"/>
      <c r="CG8" s="36"/>
      <c r="CH8" s="37"/>
      <c r="CI8" s="37"/>
      <c r="CJ8" s="38"/>
      <c r="CK8" s="38"/>
      <c r="CL8" s="38"/>
      <c r="CM8" s="36"/>
      <c r="CN8" s="36"/>
      <c r="CO8" s="36"/>
      <c r="CP8" s="35"/>
      <c r="CQ8" s="35"/>
      <c r="CV8" s="7"/>
      <c r="CW8" s="36"/>
      <c r="CX8" s="37"/>
      <c r="CY8" s="37"/>
      <c r="CZ8" s="38"/>
      <c r="DA8" s="38"/>
      <c r="DB8" s="38"/>
      <c r="DC8" s="36"/>
      <c r="DD8" s="36"/>
      <c r="DE8" s="36"/>
      <c r="DF8" s="35"/>
      <c r="DG8" s="35"/>
      <c r="DL8" s="7"/>
      <c r="DM8" s="36"/>
      <c r="DN8" s="37"/>
      <c r="DO8" s="37"/>
      <c r="DP8" s="38"/>
      <c r="DQ8" s="38"/>
      <c r="DR8" s="38"/>
      <c r="DS8" s="36"/>
      <c r="DT8" s="36"/>
      <c r="DU8" s="36"/>
      <c r="DV8" s="35"/>
      <c r="DW8" s="35"/>
      <c r="EB8" s="7"/>
      <c r="EC8" s="36"/>
      <c r="ED8" s="37"/>
      <c r="EE8" s="37"/>
      <c r="EF8" s="38"/>
      <c r="EG8" s="38"/>
      <c r="EH8" s="38"/>
      <c r="EI8" s="36"/>
      <c r="EJ8" s="36"/>
      <c r="EK8" s="36"/>
      <c r="EL8" s="35"/>
      <c r="EM8" s="35"/>
      <c r="ER8" s="7"/>
      <c r="ES8" s="36"/>
      <c r="ET8" s="37"/>
      <c r="EU8" s="37"/>
      <c r="EV8" s="38"/>
      <c r="EW8" s="38"/>
      <c r="EX8" s="38"/>
      <c r="EY8" s="36"/>
      <c r="EZ8" s="36"/>
      <c r="FA8" s="36"/>
      <c r="FB8" s="35"/>
      <c r="FC8" s="35"/>
      <c r="FH8" s="7"/>
      <c r="FI8" s="36"/>
      <c r="FJ8" s="37"/>
      <c r="FK8" s="37"/>
      <c r="FL8" s="38"/>
      <c r="FM8" s="38"/>
      <c r="FN8" s="38"/>
      <c r="FO8" s="36"/>
      <c r="FP8" s="36"/>
      <c r="FQ8" s="36"/>
      <c r="FR8" s="35"/>
      <c r="FS8" s="35"/>
      <c r="FX8" s="7"/>
      <c r="FY8" s="36"/>
      <c r="FZ8" s="37"/>
      <c r="GA8" s="37"/>
      <c r="GB8" s="38"/>
      <c r="GC8" s="38"/>
      <c r="GD8" s="38"/>
      <c r="GE8" s="36"/>
      <c r="GF8" s="36"/>
      <c r="GG8" s="36"/>
      <c r="GH8" s="35"/>
      <c r="GI8" s="35"/>
      <c r="GN8" s="7"/>
      <c r="GO8" s="36"/>
      <c r="GP8" s="37"/>
      <c r="GQ8" s="37"/>
      <c r="GR8" s="38"/>
      <c r="GS8" s="38"/>
      <c r="GT8" s="38"/>
      <c r="GU8" s="36"/>
      <c r="GV8" s="36"/>
      <c r="GW8" s="36"/>
      <c r="GX8" s="35"/>
      <c r="GY8" s="35"/>
      <c r="HD8" s="7"/>
      <c r="HE8" s="36"/>
      <c r="HF8" s="37"/>
      <c r="HG8" s="37"/>
      <c r="HH8" s="38"/>
      <c r="HI8" s="38"/>
      <c r="HJ8" s="38"/>
      <c r="HK8" s="36"/>
      <c r="HL8" s="36"/>
      <c r="HM8" s="36"/>
      <c r="HN8" s="35"/>
      <c r="HO8" s="35"/>
      <c r="HT8" s="7"/>
      <c r="HU8" s="36"/>
      <c r="HV8" s="37"/>
      <c r="HW8" s="37"/>
      <c r="HX8" s="38"/>
      <c r="HY8" s="38"/>
      <c r="HZ8" s="38"/>
      <c r="IA8" s="36"/>
      <c r="IB8" s="36"/>
      <c r="IC8" s="36"/>
    </row>
    <row r="9" spans="1:237" s="3" customFormat="1" ht="15" x14ac:dyDescent="0.25">
      <c r="A9" s="320"/>
      <c r="B9" s="320"/>
      <c r="C9" s="14">
        <v>44000</v>
      </c>
      <c r="D9" s="14">
        <v>45826</v>
      </c>
      <c r="E9" s="10">
        <v>20397755</v>
      </c>
      <c r="F9" s="175" t="s">
        <v>102</v>
      </c>
      <c r="G9" s="10" t="s">
        <v>157</v>
      </c>
      <c r="H9" s="11" t="s">
        <v>11</v>
      </c>
      <c r="I9" s="11">
        <v>1000000000</v>
      </c>
      <c r="J9" s="12">
        <v>1000000000</v>
      </c>
      <c r="K9" s="12">
        <v>719321859</v>
      </c>
      <c r="L9" s="15">
        <v>18588383</v>
      </c>
      <c r="M9" s="13">
        <v>2429398</v>
      </c>
      <c r="N9" s="13"/>
      <c r="O9" s="13">
        <f>+L9+M9+N9</f>
        <v>21017781</v>
      </c>
      <c r="P9" s="12">
        <f>+K9-L9</f>
        <v>700733476</v>
      </c>
      <c r="Q9" s="12">
        <f>SUM('[1]SANTANDER 20397755'!$C$24:$C$35)</f>
        <v>226446550</v>
      </c>
      <c r="R9" s="12">
        <f>SUM('[1]SANTANDER 20397755'!$C$36:$C$55)</f>
        <v>402681628</v>
      </c>
      <c r="S9" s="12"/>
      <c r="T9" s="12">
        <f>+Q9+R9</f>
        <v>629128178</v>
      </c>
      <c r="U9" s="12"/>
      <c r="V9" s="15"/>
      <c r="W9" s="35"/>
      <c r="X9" s="35"/>
      <c r="Y9" s="38"/>
      <c r="Z9" s="38"/>
      <c r="AA9" s="36"/>
      <c r="AB9" s="36"/>
      <c r="AC9" s="36"/>
      <c r="AD9" s="35"/>
      <c r="AE9" s="35"/>
      <c r="AJ9" s="7"/>
      <c r="AK9" s="36"/>
      <c r="AL9" s="37"/>
      <c r="AM9" s="37"/>
      <c r="AN9" s="38"/>
      <c r="AO9" s="38"/>
      <c r="AP9" s="38"/>
      <c r="AQ9" s="36"/>
      <c r="AR9" s="36"/>
      <c r="AS9" s="36"/>
      <c r="AT9" s="35"/>
      <c r="AU9" s="35"/>
      <c r="AZ9" s="7"/>
      <c r="BA9" s="36"/>
      <c r="BB9" s="37"/>
      <c r="BC9" s="37"/>
      <c r="BD9" s="38"/>
      <c r="BE9" s="38"/>
      <c r="BF9" s="38"/>
      <c r="BG9" s="36"/>
      <c r="BH9" s="36"/>
      <c r="BI9" s="36"/>
      <c r="BJ9" s="35"/>
      <c r="BK9" s="35"/>
      <c r="BP9" s="7"/>
      <c r="BQ9" s="36"/>
      <c r="BR9" s="37"/>
      <c r="BS9" s="37"/>
      <c r="BT9" s="38"/>
      <c r="BU9" s="38"/>
      <c r="BV9" s="38"/>
      <c r="BW9" s="36"/>
      <c r="BX9" s="36"/>
      <c r="BY9" s="36"/>
      <c r="BZ9" s="35"/>
      <c r="CA9" s="35"/>
      <c r="CF9" s="7"/>
      <c r="CG9" s="36"/>
      <c r="CH9" s="37"/>
      <c r="CI9" s="37"/>
      <c r="CJ9" s="38"/>
      <c r="CK9" s="38"/>
      <c r="CL9" s="38"/>
      <c r="CM9" s="36"/>
      <c r="CN9" s="36"/>
      <c r="CO9" s="36"/>
      <c r="CP9" s="35"/>
      <c r="CQ9" s="35"/>
      <c r="CV9" s="7"/>
      <c r="CW9" s="36"/>
      <c r="CX9" s="37"/>
      <c r="CY9" s="37"/>
      <c r="CZ9" s="38"/>
      <c r="DA9" s="38"/>
      <c r="DB9" s="38"/>
      <c r="DC9" s="36"/>
      <c r="DD9" s="36"/>
      <c r="DE9" s="36"/>
      <c r="DF9" s="35"/>
      <c r="DG9" s="35"/>
      <c r="DL9" s="7"/>
      <c r="DM9" s="36"/>
      <c r="DN9" s="37"/>
      <c r="DO9" s="37"/>
      <c r="DP9" s="38"/>
      <c r="DQ9" s="38"/>
      <c r="DR9" s="38"/>
      <c r="DS9" s="36"/>
      <c r="DT9" s="36"/>
      <c r="DU9" s="36"/>
      <c r="DV9" s="35"/>
      <c r="DW9" s="35"/>
      <c r="EB9" s="7"/>
      <c r="EC9" s="36"/>
      <c r="ED9" s="37"/>
      <c r="EE9" s="37"/>
      <c r="EF9" s="38"/>
      <c r="EG9" s="38"/>
      <c r="EH9" s="38"/>
      <c r="EI9" s="36"/>
      <c r="EJ9" s="36"/>
      <c r="EK9" s="36"/>
      <c r="EL9" s="35"/>
      <c r="EM9" s="35"/>
      <c r="ER9" s="7"/>
      <c r="ES9" s="36"/>
      <c r="ET9" s="37"/>
      <c r="EU9" s="37"/>
      <c r="EV9" s="38"/>
      <c r="EW9" s="38"/>
      <c r="EX9" s="38"/>
      <c r="EY9" s="36"/>
      <c r="EZ9" s="36"/>
      <c r="FA9" s="36"/>
      <c r="FB9" s="35"/>
      <c r="FC9" s="35"/>
      <c r="FH9" s="7"/>
      <c r="FI9" s="36"/>
      <c r="FJ9" s="37"/>
      <c r="FK9" s="37"/>
      <c r="FL9" s="38"/>
      <c r="FM9" s="38"/>
      <c r="FN9" s="38"/>
      <c r="FO9" s="36"/>
      <c r="FP9" s="36"/>
      <c r="FQ9" s="36"/>
      <c r="FR9" s="35"/>
      <c r="FS9" s="35"/>
      <c r="FX9" s="7"/>
      <c r="FY9" s="36"/>
      <c r="FZ9" s="37"/>
      <c r="GA9" s="37"/>
      <c r="GB9" s="38"/>
      <c r="GC9" s="38"/>
      <c r="GD9" s="38"/>
      <c r="GE9" s="36"/>
      <c r="GF9" s="36"/>
      <c r="GG9" s="36"/>
      <c r="GH9" s="35"/>
      <c r="GI9" s="35"/>
      <c r="GN9" s="7"/>
      <c r="GO9" s="36"/>
      <c r="GP9" s="37"/>
      <c r="GQ9" s="37"/>
      <c r="GR9" s="38"/>
      <c r="GS9" s="38"/>
      <c r="GT9" s="38"/>
      <c r="GU9" s="36"/>
      <c r="GV9" s="36"/>
      <c r="GW9" s="36"/>
      <c r="GX9" s="35"/>
      <c r="GY9" s="35"/>
      <c r="HD9" s="7"/>
      <c r="HE9" s="36"/>
      <c r="HF9" s="37"/>
      <c r="HG9" s="37"/>
      <c r="HH9" s="38"/>
      <c r="HI9" s="38"/>
      <c r="HJ9" s="38"/>
      <c r="HK9" s="36"/>
      <c r="HL9" s="36"/>
      <c r="HM9" s="36"/>
      <c r="HN9" s="35"/>
      <c r="HO9" s="35"/>
      <c r="HT9" s="7"/>
      <c r="HU9" s="36"/>
      <c r="HV9" s="37"/>
      <c r="HW9" s="37"/>
      <c r="HX9" s="38"/>
      <c r="HY9" s="38"/>
      <c r="HZ9" s="38"/>
      <c r="IA9" s="36"/>
      <c r="IB9" s="36"/>
      <c r="IC9" s="36"/>
    </row>
    <row r="10" spans="1:237" s="3" customFormat="1" ht="15" x14ac:dyDescent="0.25">
      <c r="E10" s="16" t="s">
        <v>12</v>
      </c>
      <c r="F10" s="16"/>
      <c r="G10" s="16"/>
      <c r="H10" s="16"/>
      <c r="I10" s="16"/>
      <c r="J10" s="17"/>
      <c r="K10" s="18">
        <f>+K9+K8</f>
        <v>2387443612.9626694</v>
      </c>
      <c r="L10" s="18">
        <f t="shared" ref="L10:T10" si="0">SUM(L8:L9)</f>
        <v>35706291</v>
      </c>
      <c r="M10" s="18">
        <f t="shared" si="0"/>
        <v>10164938</v>
      </c>
      <c r="N10" s="18">
        <f t="shared" si="0"/>
        <v>0</v>
      </c>
      <c r="O10" s="18">
        <f t="shared" si="0"/>
        <v>45871229</v>
      </c>
      <c r="P10" s="18">
        <f t="shared" si="0"/>
        <v>2351737321.9626694</v>
      </c>
      <c r="Q10" s="18">
        <f t="shared" si="0"/>
        <v>436651585.89001</v>
      </c>
      <c r="R10" s="18">
        <f t="shared" si="0"/>
        <v>1972384444.0360744</v>
      </c>
      <c r="S10" s="18">
        <f t="shared" si="0"/>
        <v>128904005.96341491</v>
      </c>
      <c r="T10" s="18">
        <f t="shared" si="0"/>
        <v>2409036029.9260845</v>
      </c>
      <c r="U10" s="71"/>
      <c r="V10" s="10"/>
      <c r="W10" s="3" t="s">
        <v>103</v>
      </c>
    </row>
    <row r="11" spans="1:237" ht="15.95" customHeight="1" x14ac:dyDescent="0.2">
      <c r="R11" s="121"/>
      <c r="T11" s="121"/>
    </row>
    <row r="12" spans="1:237" hidden="1" x14ac:dyDescent="0.2">
      <c r="P12" s="145" t="s">
        <v>81</v>
      </c>
      <c r="Q12" s="147">
        <v>397131751</v>
      </c>
      <c r="R12" s="147">
        <v>1994150421</v>
      </c>
      <c r="T12" s="121">
        <f>+Q12+R12</f>
        <v>2391282172</v>
      </c>
    </row>
    <row r="13" spans="1:237" hidden="1" x14ac:dyDescent="0.2">
      <c r="P13" s="145" t="s">
        <v>84</v>
      </c>
      <c r="R13" s="121">
        <f>+T14</f>
        <v>17753857.926084518</v>
      </c>
    </row>
    <row r="14" spans="1:237" hidden="1" x14ac:dyDescent="0.2">
      <c r="P14" s="145" t="s">
        <v>87</v>
      </c>
      <c r="R14" s="121">
        <f>+R12+R13</f>
        <v>2011904278.9260845</v>
      </c>
      <c r="T14" s="121">
        <f>+T10-T12</f>
        <v>17753857.926084518</v>
      </c>
    </row>
    <row r="15" spans="1:237" hidden="1" x14ac:dyDescent="0.2">
      <c r="P15" s="145"/>
    </row>
    <row r="16" spans="1:237" hidden="1" x14ac:dyDescent="0.2">
      <c r="P16" s="145"/>
    </row>
    <row r="17" spans="1:20" hidden="1" x14ac:dyDescent="0.2">
      <c r="P17" s="145" t="s">
        <v>88</v>
      </c>
      <c r="Q17" s="121">
        <f>+Q10-Q12</f>
        <v>39519834.890009999</v>
      </c>
      <c r="R17" s="121">
        <f>+R10-R14</f>
        <v>-39519834.890010118</v>
      </c>
      <c r="S17" s="121">
        <f>SUM(Q17:R17)</f>
        <v>-1.1920928955078125E-7</v>
      </c>
    </row>
    <row r="18" spans="1:20" ht="13.5" hidden="1" thickBot="1" x14ac:dyDescent="0.25">
      <c r="P18" s="145"/>
      <c r="Q18" s="151"/>
      <c r="R18" s="121"/>
    </row>
    <row r="19" spans="1:20" ht="13.5" hidden="1" thickBot="1" x14ac:dyDescent="0.25">
      <c r="A19" s="77"/>
      <c r="C19" s="78"/>
      <c r="D19" s="79"/>
      <c r="P19" s="145"/>
      <c r="Q19" s="121">
        <f>+Q12+Q17</f>
        <v>436651585.89001</v>
      </c>
      <c r="R19" s="121">
        <f>+R14+R17</f>
        <v>1972384444.0360744</v>
      </c>
      <c r="S19" s="226">
        <f>+Q19+R19-T10</f>
        <v>0</v>
      </c>
      <c r="T19" s="151" t="s">
        <v>103</v>
      </c>
    </row>
    <row r="20" spans="1:20" hidden="1" x14ac:dyDescent="0.2">
      <c r="P20" s="145"/>
      <c r="S20" s="121">
        <f>+R19+Q19</f>
        <v>2409036029.9260845</v>
      </c>
    </row>
  </sheetData>
  <mergeCells count="26">
    <mergeCell ref="A8:A9"/>
    <mergeCell ref="B8:B9"/>
    <mergeCell ref="U6:U7"/>
    <mergeCell ref="V6:V7"/>
    <mergeCell ref="S6:S7"/>
    <mergeCell ref="T6:T7"/>
    <mergeCell ref="Q6:Q7"/>
    <mergeCell ref="R6:R7"/>
    <mergeCell ref="A6:A7"/>
    <mergeCell ref="B6:B7"/>
    <mergeCell ref="C6:C7"/>
    <mergeCell ref="D2:R3"/>
    <mergeCell ref="K6:K7"/>
    <mergeCell ref="L6:L7"/>
    <mergeCell ref="M6:M7"/>
    <mergeCell ref="N6:N7"/>
    <mergeCell ref="O6:O7"/>
    <mergeCell ref="P6:P7"/>
    <mergeCell ref="F6:F7"/>
    <mergeCell ref="G6:G7"/>
    <mergeCell ref="H6:H7"/>
    <mergeCell ref="J6:J7"/>
    <mergeCell ref="Q5:R5"/>
    <mergeCell ref="I6:I7"/>
    <mergeCell ref="D6:D7"/>
    <mergeCell ref="E6:E7"/>
  </mergeCells>
  <pageMargins left="0.7" right="0.7" top="0.75" bottom="0.75" header="0.3" footer="0.3"/>
  <pageSetup paperSize="281" scale="4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HIPOTECAS</vt:lpstr>
      <vt:lpstr>UF 2022</vt:lpstr>
      <vt:lpstr>Interés devengado</vt:lpstr>
      <vt:lpstr>RESUMEN DE EMPRESTITOS</vt:lpstr>
      <vt:lpstr>CORRECION PTMOS UF </vt:lpstr>
      <vt:lpstr>UF2021</vt:lpstr>
      <vt:lpstr>BANCO DE CHILE</vt:lpstr>
      <vt:lpstr>ITAU CORPBANCA  </vt:lpstr>
      <vt:lpstr>SANTANDER </vt:lpstr>
      <vt:lpstr>BCO DESARROLLO SCOTIABANK </vt:lpstr>
      <vt:lpstr>TANNER RENEGOCIADO </vt:lpstr>
      <vt:lpstr>'BANCO DE CHILE'!Área_de_impresión</vt:lpstr>
      <vt:lpstr>'BCO DESARROLLO SCOTIABANK '!Área_de_impresión</vt:lpstr>
      <vt:lpstr>'CORRECION PTMOS UF '!Área_de_impresión</vt:lpstr>
      <vt:lpstr>'RESUMEN DE EMPRESTITOS'!Área_de_impresión</vt:lpstr>
      <vt:lpstr>'SANTANDER '!Área_de_impresión</vt:lpstr>
      <vt:lpstr>'TANNER RENEGOCIADO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FARIDE KIFAFI</dc:creator>
  <cp:lastModifiedBy>Notebook</cp:lastModifiedBy>
  <cp:lastPrinted>2020-01-20T16:09:55Z</cp:lastPrinted>
  <dcterms:created xsi:type="dcterms:W3CDTF">2019-05-07T13:44:40Z</dcterms:created>
  <dcterms:modified xsi:type="dcterms:W3CDTF">2022-11-18T20:37:29Z</dcterms:modified>
</cp:coreProperties>
</file>