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tebook\Desktop\BASES LICITAC PUBLICA EMPRESTITO 2022\CONSULTAS BANCOS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E54" i="1"/>
  <c r="D54" i="1"/>
  <c r="C54" i="1"/>
  <c r="F48" i="1"/>
  <c r="F55" i="1" s="1"/>
  <c r="E48" i="1"/>
  <c r="E55" i="1" s="1"/>
  <c r="D48" i="1"/>
  <c r="D55" i="1" s="1"/>
  <c r="C48" i="1"/>
  <c r="C55" i="1" s="1"/>
  <c r="F28" i="1"/>
  <c r="E28" i="1"/>
  <c r="D28" i="1"/>
  <c r="C28" i="1"/>
  <c r="F22" i="1"/>
  <c r="F29" i="1" s="1"/>
  <c r="F57" i="1" s="1"/>
  <c r="E22" i="1"/>
  <c r="E29" i="1" s="1"/>
  <c r="E57" i="1" s="1"/>
  <c r="D22" i="1"/>
  <c r="D29" i="1" s="1"/>
  <c r="D57" i="1" s="1"/>
  <c r="C22" i="1"/>
  <c r="C29" i="1" s="1"/>
  <c r="C57" i="1" s="1"/>
  <c r="K21" i="1"/>
  <c r="J21" i="1"/>
  <c r="I21" i="1"/>
  <c r="K20" i="1"/>
  <c r="J20" i="1"/>
  <c r="I20" i="1"/>
  <c r="K19" i="1"/>
  <c r="J19" i="1"/>
  <c r="I19" i="1"/>
  <c r="K16" i="1"/>
  <c r="J16" i="1"/>
  <c r="I16" i="1"/>
  <c r="K15" i="1"/>
  <c r="J15" i="1"/>
  <c r="I15" i="1"/>
  <c r="K13" i="1"/>
  <c r="J13" i="1"/>
  <c r="I13" i="1"/>
  <c r="K11" i="1"/>
  <c r="J11" i="1"/>
  <c r="I11" i="1"/>
  <c r="K10" i="1"/>
  <c r="J10" i="1"/>
  <c r="I10" i="1"/>
  <c r="K9" i="1"/>
  <c r="J9" i="1"/>
  <c r="I9" i="1"/>
  <c r="K8" i="1"/>
  <c r="K7" i="1" s="1"/>
  <c r="K14" i="1" s="1"/>
  <c r="J8" i="1"/>
  <c r="I8" i="1"/>
  <c r="J7" i="1"/>
  <c r="J14" i="1" s="1"/>
  <c r="I7" i="1"/>
  <c r="I14" i="1" s="1"/>
  <c r="K17" i="1" l="1"/>
  <c r="K24" i="1"/>
  <c r="I17" i="1"/>
  <c r="I24" i="1"/>
  <c r="J24" i="1"/>
  <c r="J17" i="1"/>
  <c r="J25" i="1" l="1"/>
  <c r="J22" i="1"/>
  <c r="K25" i="1"/>
  <c r="K22" i="1"/>
  <c r="I22" i="1"/>
  <c r="I25" i="1"/>
</calcChain>
</file>

<file path=xl/sharedStrings.xml><?xml version="1.0" encoding="utf-8"?>
<sst xmlns="http://schemas.openxmlformats.org/spreadsheetml/2006/main" count="75" uniqueCount="75">
  <si>
    <t>GESTIÓN INSTITUCIONAL</t>
  </si>
  <si>
    <t>ESTADO DE RESULTADOS PROYECTADO</t>
  </si>
  <si>
    <t>REAL</t>
  </si>
  <si>
    <t>PROYECTADO</t>
  </si>
  <si>
    <t>INGRESOS</t>
  </si>
  <si>
    <t xml:space="preserve"> DE LA ACTIVIDAD INSTITUCIONAL</t>
  </si>
  <si>
    <t xml:space="preserve">   Ingresos por Aranceles Pregrado (Copago)</t>
  </si>
  <si>
    <t xml:space="preserve">   Ingresos por Aranceles Posgrado</t>
  </si>
  <si>
    <t xml:space="preserve">   Ingresos por Aranceles por Gratuidad</t>
  </si>
  <si>
    <t xml:space="preserve">   Derechos Básicos</t>
  </si>
  <si>
    <t xml:space="preserve">   Crédito con Aval del Estado</t>
  </si>
  <si>
    <t xml:space="preserve">   Recuperación Crédito Universitario</t>
  </si>
  <si>
    <t xml:space="preserve">   Becas de Educación Superior</t>
  </si>
  <si>
    <t xml:space="preserve">   Otros Ingresos por Docencia</t>
  </si>
  <si>
    <t xml:space="preserve">   Estampilla Universitario</t>
  </si>
  <si>
    <t xml:space="preserve">   Venta de Bienes</t>
  </si>
  <si>
    <t xml:space="preserve">   Curso de Extensión, Seminarios, Etc</t>
  </si>
  <si>
    <t xml:space="preserve">   Otras Prestaciones de Servicios</t>
  </si>
  <si>
    <t xml:space="preserve">   Intereses por Aranceles</t>
  </si>
  <si>
    <t xml:space="preserve">   Otros Ingresos no Considerados</t>
  </si>
  <si>
    <t xml:space="preserve"> TOTAL DE LA ACTIVIDAD INSTITUCIONAL</t>
  </si>
  <si>
    <t xml:space="preserve"> POR APORTES</t>
  </si>
  <si>
    <t xml:space="preserve">   Aporte Fiscal Directo</t>
  </si>
  <si>
    <t xml:space="preserve">   Transferencias</t>
  </si>
  <si>
    <t xml:space="preserve">   Aporte Instituc. Universid. Estatales</t>
  </si>
  <si>
    <t xml:space="preserve">   Ingreso Proyectos Externos</t>
  </si>
  <si>
    <t xml:space="preserve"> TOTAL POR APORTES</t>
  </si>
  <si>
    <t>TOTAL INGRESOS</t>
  </si>
  <si>
    <t>GASTOS</t>
  </si>
  <si>
    <t xml:space="preserve"> ADMINISTRATIVOS</t>
  </si>
  <si>
    <t xml:space="preserve">   Remuneraciones</t>
  </si>
  <si>
    <t xml:space="preserve">   Honorarios</t>
  </si>
  <si>
    <t xml:space="preserve">   Artículos Oficina, Enseñanza, Computación, Aseo y Similares</t>
  </si>
  <si>
    <t xml:space="preserve">   Artículos Repara. Y Manten. De Bienes y Similares</t>
  </si>
  <si>
    <t xml:space="preserve">   Prod. Químicos, Farmaceut. Opticos, Quirúrgicos</t>
  </si>
  <si>
    <t xml:space="preserve">   Consumos Básicos</t>
  </si>
  <si>
    <t xml:space="preserve">   Art. Alimentic., Almuerzos, Colaciones</t>
  </si>
  <si>
    <t xml:space="preserve">   Arriendo de Bienes Muebles e Inmuebles</t>
  </si>
  <si>
    <t xml:space="preserve">   Publicidad, Difusión, Comunicaciones, Correo</t>
  </si>
  <si>
    <t xml:space="preserve">   Otros Bienes y Servicios</t>
  </si>
  <si>
    <t xml:space="preserve">   Seguros sobre Bienes Nacionales</t>
  </si>
  <si>
    <t xml:space="preserve">   Comisiones, Intereses, Protesto Alumnos</t>
  </si>
  <si>
    <t xml:space="preserve">   Aportes y Becas Varias</t>
  </si>
  <si>
    <t xml:space="preserve">   Intereses Préstamos Bancarios</t>
  </si>
  <si>
    <t xml:space="preserve">   Otros Gastos y Servicios</t>
  </si>
  <si>
    <t xml:space="preserve"> TOTAL ADMINISTRATIVOS</t>
  </si>
  <si>
    <t xml:space="preserve"> CALCULADOS</t>
  </si>
  <si>
    <t xml:space="preserve">   Depreciaciones</t>
  </si>
  <si>
    <t xml:space="preserve">   Amortizaciones</t>
  </si>
  <si>
    <t xml:space="preserve">   Provisiones</t>
  </si>
  <si>
    <t xml:space="preserve"> TOTAL CALCULADOS</t>
  </si>
  <si>
    <t>TOTAL GASTOS</t>
  </si>
  <si>
    <t>RESULTADO DEL EJERCICIO</t>
  </si>
  <si>
    <r>
      <rPr>
        <b/>
        <sz val="11"/>
        <color theme="1"/>
        <rFont val="Arial Narrow"/>
        <family val="2"/>
      </rPr>
      <t xml:space="preserve">A. </t>
    </r>
    <r>
      <rPr>
        <b/>
        <u/>
        <sz val="11"/>
        <color theme="1"/>
        <rFont val="Arial Narrow"/>
        <family val="2"/>
      </rPr>
      <t>Estado de Resultados Proyectado Clasificado</t>
    </r>
  </si>
  <si>
    <t xml:space="preserve">Ingresos de actividades ordinarias </t>
  </si>
  <si>
    <t>Ingresos Fiscales</t>
  </si>
  <si>
    <t>Gratuidad</t>
  </si>
  <si>
    <t>CAE</t>
  </si>
  <si>
    <t>Matricula y Aranceles</t>
  </si>
  <si>
    <t xml:space="preserve">Costo de ventas </t>
  </si>
  <si>
    <t>Margen Bruto</t>
  </si>
  <si>
    <t>Otros Ingresos</t>
  </si>
  <si>
    <t>Gtos. Adm. y Ventas</t>
  </si>
  <si>
    <t>Resultado de actividades operacionales</t>
  </si>
  <si>
    <t>Ingresos Financieros</t>
  </si>
  <si>
    <t>Gastos Financieros</t>
  </si>
  <si>
    <t>Depreciación y Amortizaciones</t>
  </si>
  <si>
    <t>Utilidad (Pérdida) Neta</t>
  </si>
  <si>
    <t>Margen Bruto / Ventas</t>
  </si>
  <si>
    <t>Resul. Operac. / Ventas</t>
  </si>
  <si>
    <t>SUPUESTOS</t>
  </si>
  <si>
    <t>Supuestos Planteados</t>
  </si>
  <si>
    <t>Número estudiantes nuevos</t>
  </si>
  <si>
    <t>Número estudiantes total</t>
  </si>
  <si>
    <t xml:space="preserve">Créditos bancarios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</si>
</sst>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\ _€_-;\-* #,##0\ _€_-;_-* &quot;-&quot;\ _€_-;_-@_-"/>
    <numFmt numFmtId="43" formatCode="_-* #,##0.00\ _€_-;\-* #,##0.00\ _€_-;_-* &quot;-&quot;??\ _€_-;_-@_-"/>
    <numFmt numFmtId="164" formatCode="_ * #,##0_ ;_ * \-#,##0_ ;_ * &quot;-&quot;_ ;_ @_ "/>
    <numFmt numFmtId="165" formatCode="_-* #,##0\ _€_-;\-* #,##0\ _€_-;_-* &quot;-&quot;??\ _€_-;_-@_-"/>
    <numFmt numFmtId="166" formatCode="_-* #,##0_-;\-* #,##0_-;_-* &quot;-&quot;??_-;_-@_-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indexed="8"/>
      <name val="ARIAL"/>
      <charset val="1"/>
    </font>
    <font>
      <b/>
      <sz val="11"/>
      <color rgb="FF000000"/>
      <name val="Calibri"/>
      <family val="2"/>
      <scheme val="minor"/>
    </font>
    <font>
      <sz val="11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165" fontId="2" fillId="0" borderId="0" xfId="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Fill="1" applyBorder="1"/>
    <xf numFmtId="41" fontId="6" fillId="0" borderId="0" xfId="2" applyFont="1"/>
    <xf numFmtId="0" fontId="5" fillId="2" borderId="1" xfId="0" applyFont="1" applyFill="1" applyBorder="1" applyAlignment="1">
      <alignment horizontal="center" vertical="center"/>
    </xf>
    <xf numFmtId="165" fontId="6" fillId="0" borderId="0" xfId="0" applyNumberFormat="1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65" fontId="2" fillId="3" borderId="8" xfId="1" applyNumberFormat="1" applyFont="1" applyFill="1" applyBorder="1" applyAlignment="1">
      <alignment horizontal="center" vertical="center"/>
    </xf>
    <xf numFmtId="165" fontId="2" fillId="3" borderId="9" xfId="1" applyNumberFormat="1" applyFont="1" applyFill="1" applyBorder="1" applyAlignment="1">
      <alignment horizontal="center" vertical="center"/>
    </xf>
    <xf numFmtId="164" fontId="6" fillId="0" borderId="0" xfId="0" applyNumberFormat="1" applyFont="1"/>
    <xf numFmtId="0" fontId="6" fillId="0" borderId="0" xfId="0" applyFont="1" applyBorder="1"/>
    <xf numFmtId="0" fontId="8" fillId="0" borderId="0" xfId="0" applyFont="1" applyBorder="1"/>
    <xf numFmtId="41" fontId="8" fillId="0" borderId="0" xfId="2" applyFont="1" applyBorder="1"/>
    <xf numFmtId="0" fontId="2" fillId="0" borderId="7" xfId="0" applyFont="1" applyBorder="1" applyAlignment="1">
      <alignment vertical="center"/>
    </xf>
    <xf numFmtId="41" fontId="6" fillId="0" borderId="0" xfId="2" applyFont="1" applyBorder="1"/>
    <xf numFmtId="165" fontId="3" fillId="3" borderId="8" xfId="1" applyNumberFormat="1" applyFont="1" applyFill="1" applyBorder="1" applyAlignment="1">
      <alignment horizontal="center" vertical="center"/>
    </xf>
    <xf numFmtId="165" fontId="3" fillId="3" borderId="9" xfId="1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9" fillId="0" borderId="0" xfId="0" applyNumberFormat="1" applyFont="1" applyAlignment="1">
      <alignment vertical="top"/>
    </xf>
    <xf numFmtId="165" fontId="6" fillId="0" borderId="0" xfId="0" applyNumberFormat="1" applyFont="1" applyBorder="1"/>
    <xf numFmtId="165" fontId="2" fillId="3" borderId="0" xfId="1" applyNumberFormat="1" applyFont="1" applyFill="1" applyBorder="1" applyAlignment="1">
      <alignment horizontal="center" vertical="center"/>
    </xf>
    <xf numFmtId="166" fontId="6" fillId="0" borderId="0" xfId="1" applyNumberFormat="1" applyFont="1"/>
    <xf numFmtId="166" fontId="6" fillId="0" borderId="0" xfId="0" applyNumberFormat="1" applyFont="1"/>
    <xf numFmtId="0" fontId="7" fillId="0" borderId="0" xfId="0" applyFont="1" applyAlignment="1">
      <alignment vertical="center"/>
    </xf>
    <xf numFmtId="165" fontId="6" fillId="0" borderId="0" xfId="0" applyNumberFormat="1" applyFont="1"/>
    <xf numFmtId="14" fontId="10" fillId="4" borderId="13" xfId="0" applyNumberFormat="1" applyFont="1" applyFill="1" applyBorder="1" applyAlignment="1">
      <alignment horizontal="center" vertical="center"/>
    </xf>
    <xf numFmtId="41" fontId="8" fillId="0" borderId="14" xfId="2" applyFont="1" applyBorder="1"/>
    <xf numFmtId="165" fontId="2" fillId="0" borderId="8" xfId="1" applyNumberFormat="1" applyFont="1" applyFill="1" applyBorder="1" applyAlignment="1">
      <alignment horizontal="center" vertical="center"/>
    </xf>
    <xf numFmtId="167" fontId="6" fillId="0" borderId="0" xfId="3" applyNumberFormat="1" applyFont="1"/>
    <xf numFmtId="165" fontId="3" fillId="0" borderId="8" xfId="1" applyNumberFormat="1" applyFont="1" applyFill="1" applyBorder="1" applyAlignment="1">
      <alignment horizontal="center" vertical="center"/>
    </xf>
    <xf numFmtId="167" fontId="6" fillId="0" borderId="0" xfId="3" applyNumberFormat="1" applyFont="1" applyBorder="1"/>
    <xf numFmtId="0" fontId="4" fillId="0" borderId="7" xfId="0" applyFont="1" applyBorder="1" applyAlignment="1">
      <alignment vertical="center"/>
    </xf>
    <xf numFmtId="165" fontId="4" fillId="3" borderId="8" xfId="1" applyNumberFormat="1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1" fontId="11" fillId="0" borderId="0" xfId="2" applyFont="1"/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5" borderId="0" xfId="0" applyFont="1" applyFill="1"/>
    <xf numFmtId="165" fontId="2" fillId="5" borderId="8" xfId="1" applyNumberFormat="1" applyFont="1" applyFill="1" applyBorder="1" applyAlignment="1">
      <alignment horizontal="center" vertical="center"/>
    </xf>
    <xf numFmtId="165" fontId="2" fillId="5" borderId="9" xfId="1" applyNumberFormat="1" applyFont="1" applyFill="1" applyBorder="1" applyAlignment="1">
      <alignment horizontal="center" vertical="center"/>
    </xf>
    <xf numFmtId="41" fontId="2" fillId="0" borderId="0" xfId="2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41" fontId="2" fillId="0" borderId="11" xfId="2" applyFont="1" applyFill="1" applyBorder="1" applyAlignment="1">
      <alignment horizontal="center" vertical="center"/>
    </xf>
    <xf numFmtId="41" fontId="2" fillId="0" borderId="12" xfId="2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5"/>
  <sheetViews>
    <sheetView tabSelected="1" topLeftCell="A49" workbookViewId="0">
      <selection activeCell="C63" sqref="C63"/>
    </sheetView>
  </sheetViews>
  <sheetFormatPr baseColWidth="10" defaultRowHeight="16.5" x14ac:dyDescent="0.3"/>
  <cols>
    <col min="1" max="1" width="3.42578125" style="6" customWidth="1"/>
    <col min="2" max="2" width="56.28515625" style="6" bestFit="1" customWidth="1"/>
    <col min="3" max="6" width="15.85546875" style="6" bestFit="1" customWidth="1"/>
    <col min="7" max="7" width="4.28515625" style="9" customWidth="1"/>
    <col min="8" max="8" width="38.28515625" style="6" customWidth="1"/>
    <col min="9" max="11" width="14.140625" style="6" bestFit="1" customWidth="1"/>
    <col min="12" max="12" width="11.42578125" style="6"/>
    <col min="13" max="16" width="14.140625" style="6" bestFit="1" customWidth="1"/>
    <col min="17" max="255" width="11.42578125" style="6"/>
    <col min="256" max="256" width="56.28515625" style="6" bestFit="1" customWidth="1"/>
    <col min="257" max="257" width="15.85546875" style="6" bestFit="1" customWidth="1"/>
    <col min="258" max="260" width="14.85546875" style="6" bestFit="1" customWidth="1"/>
    <col min="261" max="261" width="16.85546875" style="6" customWidth="1"/>
    <col min="262" max="262" width="11.85546875" style="6" customWidth="1"/>
    <col min="263" max="263" width="32.85546875" style="6" customWidth="1"/>
    <col min="264" max="264" width="14.28515625" style="6" bestFit="1" customWidth="1"/>
    <col min="265" max="267" width="14.140625" style="6" bestFit="1" customWidth="1"/>
    <col min="268" max="268" width="11.42578125" style="6"/>
    <col min="269" max="272" width="14.140625" style="6" bestFit="1" customWidth="1"/>
    <col min="273" max="511" width="11.42578125" style="6"/>
    <col min="512" max="512" width="56.28515625" style="6" bestFit="1" customWidth="1"/>
    <col min="513" max="513" width="15.85546875" style="6" bestFit="1" customWidth="1"/>
    <col min="514" max="516" width="14.85546875" style="6" bestFit="1" customWidth="1"/>
    <col min="517" max="517" width="16.85546875" style="6" customWidth="1"/>
    <col min="518" max="518" width="11.85546875" style="6" customWidth="1"/>
    <col min="519" max="519" width="32.85546875" style="6" customWidth="1"/>
    <col min="520" max="520" width="14.28515625" style="6" bestFit="1" customWidth="1"/>
    <col min="521" max="523" width="14.140625" style="6" bestFit="1" customWidth="1"/>
    <col min="524" max="524" width="11.42578125" style="6"/>
    <col min="525" max="528" width="14.140625" style="6" bestFit="1" customWidth="1"/>
    <col min="529" max="767" width="11.42578125" style="6"/>
    <col min="768" max="768" width="56.28515625" style="6" bestFit="1" customWidth="1"/>
    <col min="769" max="769" width="15.85546875" style="6" bestFit="1" customWidth="1"/>
    <col min="770" max="772" width="14.85546875" style="6" bestFit="1" customWidth="1"/>
    <col min="773" max="773" width="16.85546875" style="6" customWidth="1"/>
    <col min="774" max="774" width="11.85546875" style="6" customWidth="1"/>
    <col min="775" max="775" width="32.85546875" style="6" customWidth="1"/>
    <col min="776" max="776" width="14.28515625" style="6" bestFit="1" customWidth="1"/>
    <col min="777" max="779" width="14.140625" style="6" bestFit="1" customWidth="1"/>
    <col min="780" max="780" width="11.42578125" style="6"/>
    <col min="781" max="784" width="14.140625" style="6" bestFit="1" customWidth="1"/>
    <col min="785" max="1023" width="11.42578125" style="6"/>
    <col min="1024" max="1024" width="56.28515625" style="6" bestFit="1" customWidth="1"/>
    <col min="1025" max="1025" width="15.85546875" style="6" bestFit="1" customWidth="1"/>
    <col min="1026" max="1028" width="14.85546875" style="6" bestFit="1" customWidth="1"/>
    <col min="1029" max="1029" width="16.85546875" style="6" customWidth="1"/>
    <col min="1030" max="1030" width="11.85546875" style="6" customWidth="1"/>
    <col min="1031" max="1031" width="32.85546875" style="6" customWidth="1"/>
    <col min="1032" max="1032" width="14.28515625" style="6" bestFit="1" customWidth="1"/>
    <col min="1033" max="1035" width="14.140625" style="6" bestFit="1" customWidth="1"/>
    <col min="1036" max="1036" width="11.42578125" style="6"/>
    <col min="1037" max="1040" width="14.140625" style="6" bestFit="1" customWidth="1"/>
    <col min="1041" max="1279" width="11.42578125" style="6"/>
    <col min="1280" max="1280" width="56.28515625" style="6" bestFit="1" customWidth="1"/>
    <col min="1281" max="1281" width="15.85546875" style="6" bestFit="1" customWidth="1"/>
    <col min="1282" max="1284" width="14.85546875" style="6" bestFit="1" customWidth="1"/>
    <col min="1285" max="1285" width="16.85546875" style="6" customWidth="1"/>
    <col min="1286" max="1286" width="11.85546875" style="6" customWidth="1"/>
    <col min="1287" max="1287" width="32.85546875" style="6" customWidth="1"/>
    <col min="1288" max="1288" width="14.28515625" style="6" bestFit="1" customWidth="1"/>
    <col min="1289" max="1291" width="14.140625" style="6" bestFit="1" customWidth="1"/>
    <col min="1292" max="1292" width="11.42578125" style="6"/>
    <col min="1293" max="1296" width="14.140625" style="6" bestFit="1" customWidth="1"/>
    <col min="1297" max="1535" width="11.42578125" style="6"/>
    <col min="1536" max="1536" width="56.28515625" style="6" bestFit="1" customWidth="1"/>
    <col min="1537" max="1537" width="15.85546875" style="6" bestFit="1" customWidth="1"/>
    <col min="1538" max="1540" width="14.85546875" style="6" bestFit="1" customWidth="1"/>
    <col min="1541" max="1541" width="16.85546875" style="6" customWidth="1"/>
    <col min="1542" max="1542" width="11.85546875" style="6" customWidth="1"/>
    <col min="1543" max="1543" width="32.85546875" style="6" customWidth="1"/>
    <col min="1544" max="1544" width="14.28515625" style="6" bestFit="1" customWidth="1"/>
    <col min="1545" max="1547" width="14.140625" style="6" bestFit="1" customWidth="1"/>
    <col min="1548" max="1548" width="11.42578125" style="6"/>
    <col min="1549" max="1552" width="14.140625" style="6" bestFit="1" customWidth="1"/>
    <col min="1553" max="1791" width="11.42578125" style="6"/>
    <col min="1792" max="1792" width="56.28515625" style="6" bestFit="1" customWidth="1"/>
    <col min="1793" max="1793" width="15.85546875" style="6" bestFit="1" customWidth="1"/>
    <col min="1794" max="1796" width="14.85546875" style="6" bestFit="1" customWidth="1"/>
    <col min="1797" max="1797" width="16.85546875" style="6" customWidth="1"/>
    <col min="1798" max="1798" width="11.85546875" style="6" customWidth="1"/>
    <col min="1799" max="1799" width="32.85546875" style="6" customWidth="1"/>
    <col min="1800" max="1800" width="14.28515625" style="6" bestFit="1" customWidth="1"/>
    <col min="1801" max="1803" width="14.140625" style="6" bestFit="1" customWidth="1"/>
    <col min="1804" max="1804" width="11.42578125" style="6"/>
    <col min="1805" max="1808" width="14.140625" style="6" bestFit="1" customWidth="1"/>
    <col min="1809" max="2047" width="11.42578125" style="6"/>
    <col min="2048" max="2048" width="56.28515625" style="6" bestFit="1" customWidth="1"/>
    <col min="2049" max="2049" width="15.85546875" style="6" bestFit="1" customWidth="1"/>
    <col min="2050" max="2052" width="14.85546875" style="6" bestFit="1" customWidth="1"/>
    <col min="2053" max="2053" width="16.85546875" style="6" customWidth="1"/>
    <col min="2054" max="2054" width="11.85546875" style="6" customWidth="1"/>
    <col min="2055" max="2055" width="32.85546875" style="6" customWidth="1"/>
    <col min="2056" max="2056" width="14.28515625" style="6" bestFit="1" customWidth="1"/>
    <col min="2057" max="2059" width="14.140625" style="6" bestFit="1" customWidth="1"/>
    <col min="2060" max="2060" width="11.42578125" style="6"/>
    <col min="2061" max="2064" width="14.140625" style="6" bestFit="1" customWidth="1"/>
    <col min="2065" max="2303" width="11.42578125" style="6"/>
    <col min="2304" max="2304" width="56.28515625" style="6" bestFit="1" customWidth="1"/>
    <col min="2305" max="2305" width="15.85546875" style="6" bestFit="1" customWidth="1"/>
    <col min="2306" max="2308" width="14.85546875" style="6" bestFit="1" customWidth="1"/>
    <col min="2309" max="2309" width="16.85546875" style="6" customWidth="1"/>
    <col min="2310" max="2310" width="11.85546875" style="6" customWidth="1"/>
    <col min="2311" max="2311" width="32.85546875" style="6" customWidth="1"/>
    <col min="2312" max="2312" width="14.28515625" style="6" bestFit="1" customWidth="1"/>
    <col min="2313" max="2315" width="14.140625" style="6" bestFit="1" customWidth="1"/>
    <col min="2316" max="2316" width="11.42578125" style="6"/>
    <col min="2317" max="2320" width="14.140625" style="6" bestFit="1" customWidth="1"/>
    <col min="2321" max="2559" width="11.42578125" style="6"/>
    <col min="2560" max="2560" width="56.28515625" style="6" bestFit="1" customWidth="1"/>
    <col min="2561" max="2561" width="15.85546875" style="6" bestFit="1" customWidth="1"/>
    <col min="2562" max="2564" width="14.85546875" style="6" bestFit="1" customWidth="1"/>
    <col min="2565" max="2565" width="16.85546875" style="6" customWidth="1"/>
    <col min="2566" max="2566" width="11.85546875" style="6" customWidth="1"/>
    <col min="2567" max="2567" width="32.85546875" style="6" customWidth="1"/>
    <col min="2568" max="2568" width="14.28515625" style="6" bestFit="1" customWidth="1"/>
    <col min="2569" max="2571" width="14.140625" style="6" bestFit="1" customWidth="1"/>
    <col min="2572" max="2572" width="11.42578125" style="6"/>
    <col min="2573" max="2576" width="14.140625" style="6" bestFit="1" customWidth="1"/>
    <col min="2577" max="2815" width="11.42578125" style="6"/>
    <col min="2816" max="2816" width="56.28515625" style="6" bestFit="1" customWidth="1"/>
    <col min="2817" max="2817" width="15.85546875" style="6" bestFit="1" customWidth="1"/>
    <col min="2818" max="2820" width="14.85546875" style="6" bestFit="1" customWidth="1"/>
    <col min="2821" max="2821" width="16.85546875" style="6" customWidth="1"/>
    <col min="2822" max="2822" width="11.85546875" style="6" customWidth="1"/>
    <col min="2823" max="2823" width="32.85546875" style="6" customWidth="1"/>
    <col min="2824" max="2824" width="14.28515625" style="6" bestFit="1" customWidth="1"/>
    <col min="2825" max="2827" width="14.140625" style="6" bestFit="1" customWidth="1"/>
    <col min="2828" max="2828" width="11.42578125" style="6"/>
    <col min="2829" max="2832" width="14.140625" style="6" bestFit="1" customWidth="1"/>
    <col min="2833" max="3071" width="11.42578125" style="6"/>
    <col min="3072" max="3072" width="56.28515625" style="6" bestFit="1" customWidth="1"/>
    <col min="3073" max="3073" width="15.85546875" style="6" bestFit="1" customWidth="1"/>
    <col min="3074" max="3076" width="14.85546875" style="6" bestFit="1" customWidth="1"/>
    <col min="3077" max="3077" width="16.85546875" style="6" customWidth="1"/>
    <col min="3078" max="3078" width="11.85546875" style="6" customWidth="1"/>
    <col min="3079" max="3079" width="32.85546875" style="6" customWidth="1"/>
    <col min="3080" max="3080" width="14.28515625" style="6" bestFit="1" customWidth="1"/>
    <col min="3081" max="3083" width="14.140625" style="6" bestFit="1" customWidth="1"/>
    <col min="3084" max="3084" width="11.42578125" style="6"/>
    <col min="3085" max="3088" width="14.140625" style="6" bestFit="1" customWidth="1"/>
    <col min="3089" max="3327" width="11.42578125" style="6"/>
    <col min="3328" max="3328" width="56.28515625" style="6" bestFit="1" customWidth="1"/>
    <col min="3329" max="3329" width="15.85546875" style="6" bestFit="1" customWidth="1"/>
    <col min="3330" max="3332" width="14.85546875" style="6" bestFit="1" customWidth="1"/>
    <col min="3333" max="3333" width="16.85546875" style="6" customWidth="1"/>
    <col min="3334" max="3334" width="11.85546875" style="6" customWidth="1"/>
    <col min="3335" max="3335" width="32.85546875" style="6" customWidth="1"/>
    <col min="3336" max="3336" width="14.28515625" style="6" bestFit="1" customWidth="1"/>
    <col min="3337" max="3339" width="14.140625" style="6" bestFit="1" customWidth="1"/>
    <col min="3340" max="3340" width="11.42578125" style="6"/>
    <col min="3341" max="3344" width="14.140625" style="6" bestFit="1" customWidth="1"/>
    <col min="3345" max="3583" width="11.42578125" style="6"/>
    <col min="3584" max="3584" width="56.28515625" style="6" bestFit="1" customWidth="1"/>
    <col min="3585" max="3585" width="15.85546875" style="6" bestFit="1" customWidth="1"/>
    <col min="3586" max="3588" width="14.85546875" style="6" bestFit="1" customWidth="1"/>
    <col min="3589" max="3589" width="16.85546875" style="6" customWidth="1"/>
    <col min="3590" max="3590" width="11.85546875" style="6" customWidth="1"/>
    <col min="3591" max="3591" width="32.85546875" style="6" customWidth="1"/>
    <col min="3592" max="3592" width="14.28515625" style="6" bestFit="1" customWidth="1"/>
    <col min="3593" max="3595" width="14.140625" style="6" bestFit="1" customWidth="1"/>
    <col min="3596" max="3596" width="11.42578125" style="6"/>
    <col min="3597" max="3600" width="14.140625" style="6" bestFit="1" customWidth="1"/>
    <col min="3601" max="3839" width="11.42578125" style="6"/>
    <col min="3840" max="3840" width="56.28515625" style="6" bestFit="1" customWidth="1"/>
    <col min="3841" max="3841" width="15.85546875" style="6" bestFit="1" customWidth="1"/>
    <col min="3842" max="3844" width="14.85546875" style="6" bestFit="1" customWidth="1"/>
    <col min="3845" max="3845" width="16.85546875" style="6" customWidth="1"/>
    <col min="3846" max="3846" width="11.85546875" style="6" customWidth="1"/>
    <col min="3847" max="3847" width="32.85546875" style="6" customWidth="1"/>
    <col min="3848" max="3848" width="14.28515625" style="6" bestFit="1" customWidth="1"/>
    <col min="3849" max="3851" width="14.140625" style="6" bestFit="1" customWidth="1"/>
    <col min="3852" max="3852" width="11.42578125" style="6"/>
    <col min="3853" max="3856" width="14.140625" style="6" bestFit="1" customWidth="1"/>
    <col min="3857" max="4095" width="11.42578125" style="6"/>
    <col min="4096" max="4096" width="56.28515625" style="6" bestFit="1" customWidth="1"/>
    <col min="4097" max="4097" width="15.85546875" style="6" bestFit="1" customWidth="1"/>
    <col min="4098" max="4100" width="14.85546875" style="6" bestFit="1" customWidth="1"/>
    <col min="4101" max="4101" width="16.85546875" style="6" customWidth="1"/>
    <col min="4102" max="4102" width="11.85546875" style="6" customWidth="1"/>
    <col min="4103" max="4103" width="32.85546875" style="6" customWidth="1"/>
    <col min="4104" max="4104" width="14.28515625" style="6" bestFit="1" customWidth="1"/>
    <col min="4105" max="4107" width="14.140625" style="6" bestFit="1" customWidth="1"/>
    <col min="4108" max="4108" width="11.42578125" style="6"/>
    <col min="4109" max="4112" width="14.140625" style="6" bestFit="1" customWidth="1"/>
    <col min="4113" max="4351" width="11.42578125" style="6"/>
    <col min="4352" max="4352" width="56.28515625" style="6" bestFit="1" customWidth="1"/>
    <col min="4353" max="4353" width="15.85546875" style="6" bestFit="1" customWidth="1"/>
    <col min="4354" max="4356" width="14.85546875" style="6" bestFit="1" customWidth="1"/>
    <col min="4357" max="4357" width="16.85546875" style="6" customWidth="1"/>
    <col min="4358" max="4358" width="11.85546875" style="6" customWidth="1"/>
    <col min="4359" max="4359" width="32.85546875" style="6" customWidth="1"/>
    <col min="4360" max="4360" width="14.28515625" style="6" bestFit="1" customWidth="1"/>
    <col min="4361" max="4363" width="14.140625" style="6" bestFit="1" customWidth="1"/>
    <col min="4364" max="4364" width="11.42578125" style="6"/>
    <col min="4365" max="4368" width="14.140625" style="6" bestFit="1" customWidth="1"/>
    <col min="4369" max="4607" width="11.42578125" style="6"/>
    <col min="4608" max="4608" width="56.28515625" style="6" bestFit="1" customWidth="1"/>
    <col min="4609" max="4609" width="15.85546875" style="6" bestFit="1" customWidth="1"/>
    <col min="4610" max="4612" width="14.85546875" style="6" bestFit="1" customWidth="1"/>
    <col min="4613" max="4613" width="16.85546875" style="6" customWidth="1"/>
    <col min="4614" max="4614" width="11.85546875" style="6" customWidth="1"/>
    <col min="4615" max="4615" width="32.85546875" style="6" customWidth="1"/>
    <col min="4616" max="4616" width="14.28515625" style="6" bestFit="1" customWidth="1"/>
    <col min="4617" max="4619" width="14.140625" style="6" bestFit="1" customWidth="1"/>
    <col min="4620" max="4620" width="11.42578125" style="6"/>
    <col min="4621" max="4624" width="14.140625" style="6" bestFit="1" customWidth="1"/>
    <col min="4625" max="4863" width="11.42578125" style="6"/>
    <col min="4864" max="4864" width="56.28515625" style="6" bestFit="1" customWidth="1"/>
    <col min="4865" max="4865" width="15.85546875" style="6" bestFit="1" customWidth="1"/>
    <col min="4866" max="4868" width="14.85546875" style="6" bestFit="1" customWidth="1"/>
    <col min="4869" max="4869" width="16.85546875" style="6" customWidth="1"/>
    <col min="4870" max="4870" width="11.85546875" style="6" customWidth="1"/>
    <col min="4871" max="4871" width="32.85546875" style="6" customWidth="1"/>
    <col min="4872" max="4872" width="14.28515625" style="6" bestFit="1" customWidth="1"/>
    <col min="4873" max="4875" width="14.140625" style="6" bestFit="1" customWidth="1"/>
    <col min="4876" max="4876" width="11.42578125" style="6"/>
    <col min="4877" max="4880" width="14.140625" style="6" bestFit="1" customWidth="1"/>
    <col min="4881" max="5119" width="11.42578125" style="6"/>
    <col min="5120" max="5120" width="56.28515625" style="6" bestFit="1" customWidth="1"/>
    <col min="5121" max="5121" width="15.85546875" style="6" bestFit="1" customWidth="1"/>
    <col min="5122" max="5124" width="14.85546875" style="6" bestFit="1" customWidth="1"/>
    <col min="5125" max="5125" width="16.85546875" style="6" customWidth="1"/>
    <col min="5126" max="5126" width="11.85546875" style="6" customWidth="1"/>
    <col min="5127" max="5127" width="32.85546875" style="6" customWidth="1"/>
    <col min="5128" max="5128" width="14.28515625" style="6" bestFit="1" customWidth="1"/>
    <col min="5129" max="5131" width="14.140625" style="6" bestFit="1" customWidth="1"/>
    <col min="5132" max="5132" width="11.42578125" style="6"/>
    <col min="5133" max="5136" width="14.140625" style="6" bestFit="1" customWidth="1"/>
    <col min="5137" max="5375" width="11.42578125" style="6"/>
    <col min="5376" max="5376" width="56.28515625" style="6" bestFit="1" customWidth="1"/>
    <col min="5377" max="5377" width="15.85546875" style="6" bestFit="1" customWidth="1"/>
    <col min="5378" max="5380" width="14.85546875" style="6" bestFit="1" customWidth="1"/>
    <col min="5381" max="5381" width="16.85546875" style="6" customWidth="1"/>
    <col min="5382" max="5382" width="11.85546875" style="6" customWidth="1"/>
    <col min="5383" max="5383" width="32.85546875" style="6" customWidth="1"/>
    <col min="5384" max="5384" width="14.28515625" style="6" bestFit="1" customWidth="1"/>
    <col min="5385" max="5387" width="14.140625" style="6" bestFit="1" customWidth="1"/>
    <col min="5388" max="5388" width="11.42578125" style="6"/>
    <col min="5389" max="5392" width="14.140625" style="6" bestFit="1" customWidth="1"/>
    <col min="5393" max="5631" width="11.42578125" style="6"/>
    <col min="5632" max="5632" width="56.28515625" style="6" bestFit="1" customWidth="1"/>
    <col min="5633" max="5633" width="15.85546875" style="6" bestFit="1" customWidth="1"/>
    <col min="5634" max="5636" width="14.85546875" style="6" bestFit="1" customWidth="1"/>
    <col min="5637" max="5637" width="16.85546875" style="6" customWidth="1"/>
    <col min="5638" max="5638" width="11.85546875" style="6" customWidth="1"/>
    <col min="5639" max="5639" width="32.85546875" style="6" customWidth="1"/>
    <col min="5640" max="5640" width="14.28515625" style="6" bestFit="1" customWidth="1"/>
    <col min="5641" max="5643" width="14.140625" style="6" bestFit="1" customWidth="1"/>
    <col min="5644" max="5644" width="11.42578125" style="6"/>
    <col min="5645" max="5648" width="14.140625" style="6" bestFit="1" customWidth="1"/>
    <col min="5649" max="5887" width="11.42578125" style="6"/>
    <col min="5888" max="5888" width="56.28515625" style="6" bestFit="1" customWidth="1"/>
    <col min="5889" max="5889" width="15.85546875" style="6" bestFit="1" customWidth="1"/>
    <col min="5890" max="5892" width="14.85546875" style="6" bestFit="1" customWidth="1"/>
    <col min="5893" max="5893" width="16.85546875" style="6" customWidth="1"/>
    <col min="5894" max="5894" width="11.85546875" style="6" customWidth="1"/>
    <col min="5895" max="5895" width="32.85546875" style="6" customWidth="1"/>
    <col min="5896" max="5896" width="14.28515625" style="6" bestFit="1" customWidth="1"/>
    <col min="5897" max="5899" width="14.140625" style="6" bestFit="1" customWidth="1"/>
    <col min="5900" max="5900" width="11.42578125" style="6"/>
    <col min="5901" max="5904" width="14.140625" style="6" bestFit="1" customWidth="1"/>
    <col min="5905" max="6143" width="11.42578125" style="6"/>
    <col min="6144" max="6144" width="56.28515625" style="6" bestFit="1" customWidth="1"/>
    <col min="6145" max="6145" width="15.85546875" style="6" bestFit="1" customWidth="1"/>
    <col min="6146" max="6148" width="14.85546875" style="6" bestFit="1" customWidth="1"/>
    <col min="6149" max="6149" width="16.85546875" style="6" customWidth="1"/>
    <col min="6150" max="6150" width="11.85546875" style="6" customWidth="1"/>
    <col min="6151" max="6151" width="32.85546875" style="6" customWidth="1"/>
    <col min="6152" max="6152" width="14.28515625" style="6" bestFit="1" customWidth="1"/>
    <col min="6153" max="6155" width="14.140625" style="6" bestFit="1" customWidth="1"/>
    <col min="6156" max="6156" width="11.42578125" style="6"/>
    <col min="6157" max="6160" width="14.140625" style="6" bestFit="1" customWidth="1"/>
    <col min="6161" max="6399" width="11.42578125" style="6"/>
    <col min="6400" max="6400" width="56.28515625" style="6" bestFit="1" customWidth="1"/>
    <col min="6401" max="6401" width="15.85546875" style="6" bestFit="1" customWidth="1"/>
    <col min="6402" max="6404" width="14.85546875" style="6" bestFit="1" customWidth="1"/>
    <col min="6405" max="6405" width="16.85546875" style="6" customWidth="1"/>
    <col min="6406" max="6406" width="11.85546875" style="6" customWidth="1"/>
    <col min="6407" max="6407" width="32.85546875" style="6" customWidth="1"/>
    <col min="6408" max="6408" width="14.28515625" style="6" bestFit="1" customWidth="1"/>
    <col min="6409" max="6411" width="14.140625" style="6" bestFit="1" customWidth="1"/>
    <col min="6412" max="6412" width="11.42578125" style="6"/>
    <col min="6413" max="6416" width="14.140625" style="6" bestFit="1" customWidth="1"/>
    <col min="6417" max="6655" width="11.42578125" style="6"/>
    <col min="6656" max="6656" width="56.28515625" style="6" bestFit="1" customWidth="1"/>
    <col min="6657" max="6657" width="15.85546875" style="6" bestFit="1" customWidth="1"/>
    <col min="6658" max="6660" width="14.85546875" style="6" bestFit="1" customWidth="1"/>
    <col min="6661" max="6661" width="16.85546875" style="6" customWidth="1"/>
    <col min="6662" max="6662" width="11.85546875" style="6" customWidth="1"/>
    <col min="6663" max="6663" width="32.85546875" style="6" customWidth="1"/>
    <col min="6664" max="6664" width="14.28515625" style="6" bestFit="1" customWidth="1"/>
    <col min="6665" max="6667" width="14.140625" style="6" bestFit="1" customWidth="1"/>
    <col min="6668" max="6668" width="11.42578125" style="6"/>
    <col min="6669" max="6672" width="14.140625" style="6" bestFit="1" customWidth="1"/>
    <col min="6673" max="6911" width="11.42578125" style="6"/>
    <col min="6912" max="6912" width="56.28515625" style="6" bestFit="1" customWidth="1"/>
    <col min="6913" max="6913" width="15.85546875" style="6" bestFit="1" customWidth="1"/>
    <col min="6914" max="6916" width="14.85546875" style="6" bestFit="1" customWidth="1"/>
    <col min="6917" max="6917" width="16.85546875" style="6" customWidth="1"/>
    <col min="6918" max="6918" width="11.85546875" style="6" customWidth="1"/>
    <col min="6919" max="6919" width="32.85546875" style="6" customWidth="1"/>
    <col min="6920" max="6920" width="14.28515625" style="6" bestFit="1" customWidth="1"/>
    <col min="6921" max="6923" width="14.140625" style="6" bestFit="1" customWidth="1"/>
    <col min="6924" max="6924" width="11.42578125" style="6"/>
    <col min="6925" max="6928" width="14.140625" style="6" bestFit="1" customWidth="1"/>
    <col min="6929" max="7167" width="11.42578125" style="6"/>
    <col min="7168" max="7168" width="56.28515625" style="6" bestFit="1" customWidth="1"/>
    <col min="7169" max="7169" width="15.85546875" style="6" bestFit="1" customWidth="1"/>
    <col min="7170" max="7172" width="14.85546875" style="6" bestFit="1" customWidth="1"/>
    <col min="7173" max="7173" width="16.85546875" style="6" customWidth="1"/>
    <col min="7174" max="7174" width="11.85546875" style="6" customWidth="1"/>
    <col min="7175" max="7175" width="32.85546875" style="6" customWidth="1"/>
    <col min="7176" max="7176" width="14.28515625" style="6" bestFit="1" customWidth="1"/>
    <col min="7177" max="7179" width="14.140625" style="6" bestFit="1" customWidth="1"/>
    <col min="7180" max="7180" width="11.42578125" style="6"/>
    <col min="7181" max="7184" width="14.140625" style="6" bestFit="1" customWidth="1"/>
    <col min="7185" max="7423" width="11.42578125" style="6"/>
    <col min="7424" max="7424" width="56.28515625" style="6" bestFit="1" customWidth="1"/>
    <col min="7425" max="7425" width="15.85546875" style="6" bestFit="1" customWidth="1"/>
    <col min="7426" max="7428" width="14.85546875" style="6" bestFit="1" customWidth="1"/>
    <col min="7429" max="7429" width="16.85546875" style="6" customWidth="1"/>
    <col min="7430" max="7430" width="11.85546875" style="6" customWidth="1"/>
    <col min="7431" max="7431" width="32.85546875" style="6" customWidth="1"/>
    <col min="7432" max="7432" width="14.28515625" style="6" bestFit="1" customWidth="1"/>
    <col min="7433" max="7435" width="14.140625" style="6" bestFit="1" customWidth="1"/>
    <col min="7436" max="7436" width="11.42578125" style="6"/>
    <col min="7437" max="7440" width="14.140625" style="6" bestFit="1" customWidth="1"/>
    <col min="7441" max="7679" width="11.42578125" style="6"/>
    <col min="7680" max="7680" width="56.28515625" style="6" bestFit="1" customWidth="1"/>
    <col min="7681" max="7681" width="15.85546875" style="6" bestFit="1" customWidth="1"/>
    <col min="7682" max="7684" width="14.85546875" style="6" bestFit="1" customWidth="1"/>
    <col min="7685" max="7685" width="16.85546875" style="6" customWidth="1"/>
    <col min="7686" max="7686" width="11.85546875" style="6" customWidth="1"/>
    <col min="7687" max="7687" width="32.85546875" style="6" customWidth="1"/>
    <col min="7688" max="7688" width="14.28515625" style="6" bestFit="1" customWidth="1"/>
    <col min="7689" max="7691" width="14.140625" style="6" bestFit="1" customWidth="1"/>
    <col min="7692" max="7692" width="11.42578125" style="6"/>
    <col min="7693" max="7696" width="14.140625" style="6" bestFit="1" customWidth="1"/>
    <col min="7697" max="7935" width="11.42578125" style="6"/>
    <col min="7936" max="7936" width="56.28515625" style="6" bestFit="1" customWidth="1"/>
    <col min="7937" max="7937" width="15.85546875" style="6" bestFit="1" customWidth="1"/>
    <col min="7938" max="7940" width="14.85546875" style="6" bestFit="1" customWidth="1"/>
    <col min="7941" max="7941" width="16.85546875" style="6" customWidth="1"/>
    <col min="7942" max="7942" width="11.85546875" style="6" customWidth="1"/>
    <col min="7943" max="7943" width="32.85546875" style="6" customWidth="1"/>
    <col min="7944" max="7944" width="14.28515625" style="6" bestFit="1" customWidth="1"/>
    <col min="7945" max="7947" width="14.140625" style="6" bestFit="1" customWidth="1"/>
    <col min="7948" max="7948" width="11.42578125" style="6"/>
    <col min="7949" max="7952" width="14.140625" style="6" bestFit="1" customWidth="1"/>
    <col min="7953" max="8191" width="11.42578125" style="6"/>
    <col min="8192" max="8192" width="56.28515625" style="6" bestFit="1" customWidth="1"/>
    <col min="8193" max="8193" width="15.85546875" style="6" bestFit="1" customWidth="1"/>
    <col min="8194" max="8196" width="14.85546875" style="6" bestFit="1" customWidth="1"/>
    <col min="8197" max="8197" width="16.85546875" style="6" customWidth="1"/>
    <col min="8198" max="8198" width="11.85546875" style="6" customWidth="1"/>
    <col min="8199" max="8199" width="32.85546875" style="6" customWidth="1"/>
    <col min="8200" max="8200" width="14.28515625" style="6" bestFit="1" customWidth="1"/>
    <col min="8201" max="8203" width="14.140625" style="6" bestFit="1" customWidth="1"/>
    <col min="8204" max="8204" width="11.42578125" style="6"/>
    <col min="8205" max="8208" width="14.140625" style="6" bestFit="1" customWidth="1"/>
    <col min="8209" max="8447" width="11.42578125" style="6"/>
    <col min="8448" max="8448" width="56.28515625" style="6" bestFit="1" customWidth="1"/>
    <col min="8449" max="8449" width="15.85546875" style="6" bestFit="1" customWidth="1"/>
    <col min="8450" max="8452" width="14.85546875" style="6" bestFit="1" customWidth="1"/>
    <col min="8453" max="8453" width="16.85546875" style="6" customWidth="1"/>
    <col min="8454" max="8454" width="11.85546875" style="6" customWidth="1"/>
    <col min="8455" max="8455" width="32.85546875" style="6" customWidth="1"/>
    <col min="8456" max="8456" width="14.28515625" style="6" bestFit="1" customWidth="1"/>
    <col min="8457" max="8459" width="14.140625" style="6" bestFit="1" customWidth="1"/>
    <col min="8460" max="8460" width="11.42578125" style="6"/>
    <col min="8461" max="8464" width="14.140625" style="6" bestFit="1" customWidth="1"/>
    <col min="8465" max="8703" width="11.42578125" style="6"/>
    <col min="8704" max="8704" width="56.28515625" style="6" bestFit="1" customWidth="1"/>
    <col min="8705" max="8705" width="15.85546875" style="6" bestFit="1" customWidth="1"/>
    <col min="8706" max="8708" width="14.85546875" style="6" bestFit="1" customWidth="1"/>
    <col min="8709" max="8709" width="16.85546875" style="6" customWidth="1"/>
    <col min="8710" max="8710" width="11.85546875" style="6" customWidth="1"/>
    <col min="8711" max="8711" width="32.85546875" style="6" customWidth="1"/>
    <col min="8712" max="8712" width="14.28515625" style="6" bestFit="1" customWidth="1"/>
    <col min="8713" max="8715" width="14.140625" style="6" bestFit="1" customWidth="1"/>
    <col min="8716" max="8716" width="11.42578125" style="6"/>
    <col min="8717" max="8720" width="14.140625" style="6" bestFit="1" customWidth="1"/>
    <col min="8721" max="8959" width="11.42578125" style="6"/>
    <col min="8960" max="8960" width="56.28515625" style="6" bestFit="1" customWidth="1"/>
    <col min="8961" max="8961" width="15.85546875" style="6" bestFit="1" customWidth="1"/>
    <col min="8962" max="8964" width="14.85546875" style="6" bestFit="1" customWidth="1"/>
    <col min="8965" max="8965" width="16.85546875" style="6" customWidth="1"/>
    <col min="8966" max="8966" width="11.85546875" style="6" customWidth="1"/>
    <col min="8967" max="8967" width="32.85546875" style="6" customWidth="1"/>
    <col min="8968" max="8968" width="14.28515625" style="6" bestFit="1" customWidth="1"/>
    <col min="8969" max="8971" width="14.140625" style="6" bestFit="1" customWidth="1"/>
    <col min="8972" max="8972" width="11.42578125" style="6"/>
    <col min="8973" max="8976" width="14.140625" style="6" bestFit="1" customWidth="1"/>
    <col min="8977" max="9215" width="11.42578125" style="6"/>
    <col min="9216" max="9216" width="56.28515625" style="6" bestFit="1" customWidth="1"/>
    <col min="9217" max="9217" width="15.85546875" style="6" bestFit="1" customWidth="1"/>
    <col min="9218" max="9220" width="14.85546875" style="6" bestFit="1" customWidth="1"/>
    <col min="9221" max="9221" width="16.85546875" style="6" customWidth="1"/>
    <col min="9222" max="9222" width="11.85546875" style="6" customWidth="1"/>
    <col min="9223" max="9223" width="32.85546875" style="6" customWidth="1"/>
    <col min="9224" max="9224" width="14.28515625" style="6" bestFit="1" customWidth="1"/>
    <col min="9225" max="9227" width="14.140625" style="6" bestFit="1" customWidth="1"/>
    <col min="9228" max="9228" width="11.42578125" style="6"/>
    <col min="9229" max="9232" width="14.140625" style="6" bestFit="1" customWidth="1"/>
    <col min="9233" max="9471" width="11.42578125" style="6"/>
    <col min="9472" max="9472" width="56.28515625" style="6" bestFit="1" customWidth="1"/>
    <col min="9473" max="9473" width="15.85546875" style="6" bestFit="1" customWidth="1"/>
    <col min="9474" max="9476" width="14.85546875" style="6" bestFit="1" customWidth="1"/>
    <col min="9477" max="9477" width="16.85546875" style="6" customWidth="1"/>
    <col min="9478" max="9478" width="11.85546875" style="6" customWidth="1"/>
    <col min="9479" max="9479" width="32.85546875" style="6" customWidth="1"/>
    <col min="9480" max="9480" width="14.28515625" style="6" bestFit="1" customWidth="1"/>
    <col min="9481" max="9483" width="14.140625" style="6" bestFit="1" customWidth="1"/>
    <col min="9484" max="9484" width="11.42578125" style="6"/>
    <col min="9485" max="9488" width="14.140625" style="6" bestFit="1" customWidth="1"/>
    <col min="9489" max="9727" width="11.42578125" style="6"/>
    <col min="9728" max="9728" width="56.28515625" style="6" bestFit="1" customWidth="1"/>
    <col min="9729" max="9729" width="15.85546875" style="6" bestFit="1" customWidth="1"/>
    <col min="9730" max="9732" width="14.85546875" style="6" bestFit="1" customWidth="1"/>
    <col min="9733" max="9733" width="16.85546875" style="6" customWidth="1"/>
    <col min="9734" max="9734" width="11.85546875" style="6" customWidth="1"/>
    <col min="9735" max="9735" width="32.85546875" style="6" customWidth="1"/>
    <col min="9736" max="9736" width="14.28515625" style="6" bestFit="1" customWidth="1"/>
    <col min="9737" max="9739" width="14.140625" style="6" bestFit="1" customWidth="1"/>
    <col min="9740" max="9740" width="11.42578125" style="6"/>
    <col min="9741" max="9744" width="14.140625" style="6" bestFit="1" customWidth="1"/>
    <col min="9745" max="9983" width="11.42578125" style="6"/>
    <col min="9984" max="9984" width="56.28515625" style="6" bestFit="1" customWidth="1"/>
    <col min="9985" max="9985" width="15.85546875" style="6" bestFit="1" customWidth="1"/>
    <col min="9986" max="9988" width="14.85546875" style="6" bestFit="1" customWidth="1"/>
    <col min="9989" max="9989" width="16.85546875" style="6" customWidth="1"/>
    <col min="9990" max="9990" width="11.85546875" style="6" customWidth="1"/>
    <col min="9991" max="9991" width="32.85546875" style="6" customWidth="1"/>
    <col min="9992" max="9992" width="14.28515625" style="6" bestFit="1" customWidth="1"/>
    <col min="9993" max="9995" width="14.140625" style="6" bestFit="1" customWidth="1"/>
    <col min="9996" max="9996" width="11.42578125" style="6"/>
    <col min="9997" max="10000" width="14.140625" style="6" bestFit="1" customWidth="1"/>
    <col min="10001" max="10239" width="11.42578125" style="6"/>
    <col min="10240" max="10240" width="56.28515625" style="6" bestFit="1" customWidth="1"/>
    <col min="10241" max="10241" width="15.85546875" style="6" bestFit="1" customWidth="1"/>
    <col min="10242" max="10244" width="14.85546875" style="6" bestFit="1" customWidth="1"/>
    <col min="10245" max="10245" width="16.85546875" style="6" customWidth="1"/>
    <col min="10246" max="10246" width="11.85546875" style="6" customWidth="1"/>
    <col min="10247" max="10247" width="32.85546875" style="6" customWidth="1"/>
    <col min="10248" max="10248" width="14.28515625" style="6" bestFit="1" customWidth="1"/>
    <col min="10249" max="10251" width="14.140625" style="6" bestFit="1" customWidth="1"/>
    <col min="10252" max="10252" width="11.42578125" style="6"/>
    <col min="10253" max="10256" width="14.140625" style="6" bestFit="1" customWidth="1"/>
    <col min="10257" max="10495" width="11.42578125" style="6"/>
    <col min="10496" max="10496" width="56.28515625" style="6" bestFit="1" customWidth="1"/>
    <col min="10497" max="10497" width="15.85546875" style="6" bestFit="1" customWidth="1"/>
    <col min="10498" max="10500" width="14.85546875" style="6" bestFit="1" customWidth="1"/>
    <col min="10501" max="10501" width="16.85546875" style="6" customWidth="1"/>
    <col min="10502" max="10502" width="11.85546875" style="6" customWidth="1"/>
    <col min="10503" max="10503" width="32.85546875" style="6" customWidth="1"/>
    <col min="10504" max="10504" width="14.28515625" style="6" bestFit="1" customWidth="1"/>
    <col min="10505" max="10507" width="14.140625" style="6" bestFit="1" customWidth="1"/>
    <col min="10508" max="10508" width="11.42578125" style="6"/>
    <col min="10509" max="10512" width="14.140625" style="6" bestFit="1" customWidth="1"/>
    <col min="10513" max="10751" width="11.42578125" style="6"/>
    <col min="10752" max="10752" width="56.28515625" style="6" bestFit="1" customWidth="1"/>
    <col min="10753" max="10753" width="15.85546875" style="6" bestFit="1" customWidth="1"/>
    <col min="10754" max="10756" width="14.85546875" style="6" bestFit="1" customWidth="1"/>
    <col min="10757" max="10757" width="16.85546875" style="6" customWidth="1"/>
    <col min="10758" max="10758" width="11.85546875" style="6" customWidth="1"/>
    <col min="10759" max="10759" width="32.85546875" style="6" customWidth="1"/>
    <col min="10760" max="10760" width="14.28515625" style="6" bestFit="1" customWidth="1"/>
    <col min="10761" max="10763" width="14.140625" style="6" bestFit="1" customWidth="1"/>
    <col min="10764" max="10764" width="11.42578125" style="6"/>
    <col min="10765" max="10768" width="14.140625" style="6" bestFit="1" customWidth="1"/>
    <col min="10769" max="11007" width="11.42578125" style="6"/>
    <col min="11008" max="11008" width="56.28515625" style="6" bestFit="1" customWidth="1"/>
    <col min="11009" max="11009" width="15.85546875" style="6" bestFit="1" customWidth="1"/>
    <col min="11010" max="11012" width="14.85546875" style="6" bestFit="1" customWidth="1"/>
    <col min="11013" max="11013" width="16.85546875" style="6" customWidth="1"/>
    <col min="11014" max="11014" width="11.85546875" style="6" customWidth="1"/>
    <col min="11015" max="11015" width="32.85546875" style="6" customWidth="1"/>
    <col min="11016" max="11016" width="14.28515625" style="6" bestFit="1" customWidth="1"/>
    <col min="11017" max="11019" width="14.140625" style="6" bestFit="1" customWidth="1"/>
    <col min="11020" max="11020" width="11.42578125" style="6"/>
    <col min="11021" max="11024" width="14.140625" style="6" bestFit="1" customWidth="1"/>
    <col min="11025" max="11263" width="11.42578125" style="6"/>
    <col min="11264" max="11264" width="56.28515625" style="6" bestFit="1" customWidth="1"/>
    <col min="11265" max="11265" width="15.85546875" style="6" bestFit="1" customWidth="1"/>
    <col min="11266" max="11268" width="14.85546875" style="6" bestFit="1" customWidth="1"/>
    <col min="11269" max="11269" width="16.85546875" style="6" customWidth="1"/>
    <col min="11270" max="11270" width="11.85546875" style="6" customWidth="1"/>
    <col min="11271" max="11271" width="32.85546875" style="6" customWidth="1"/>
    <col min="11272" max="11272" width="14.28515625" style="6" bestFit="1" customWidth="1"/>
    <col min="11273" max="11275" width="14.140625" style="6" bestFit="1" customWidth="1"/>
    <col min="11276" max="11276" width="11.42578125" style="6"/>
    <col min="11277" max="11280" width="14.140625" style="6" bestFit="1" customWidth="1"/>
    <col min="11281" max="11519" width="11.42578125" style="6"/>
    <col min="11520" max="11520" width="56.28515625" style="6" bestFit="1" customWidth="1"/>
    <col min="11521" max="11521" width="15.85546875" style="6" bestFit="1" customWidth="1"/>
    <col min="11522" max="11524" width="14.85546875" style="6" bestFit="1" customWidth="1"/>
    <col min="11525" max="11525" width="16.85546875" style="6" customWidth="1"/>
    <col min="11526" max="11526" width="11.85546875" style="6" customWidth="1"/>
    <col min="11527" max="11527" width="32.85546875" style="6" customWidth="1"/>
    <col min="11528" max="11528" width="14.28515625" style="6" bestFit="1" customWidth="1"/>
    <col min="11529" max="11531" width="14.140625" style="6" bestFit="1" customWidth="1"/>
    <col min="11532" max="11532" width="11.42578125" style="6"/>
    <col min="11533" max="11536" width="14.140625" style="6" bestFit="1" customWidth="1"/>
    <col min="11537" max="11775" width="11.42578125" style="6"/>
    <col min="11776" max="11776" width="56.28515625" style="6" bestFit="1" customWidth="1"/>
    <col min="11777" max="11777" width="15.85546875" style="6" bestFit="1" customWidth="1"/>
    <col min="11778" max="11780" width="14.85546875" style="6" bestFit="1" customWidth="1"/>
    <col min="11781" max="11781" width="16.85546875" style="6" customWidth="1"/>
    <col min="11782" max="11782" width="11.85546875" style="6" customWidth="1"/>
    <col min="11783" max="11783" width="32.85546875" style="6" customWidth="1"/>
    <col min="11784" max="11784" width="14.28515625" style="6" bestFit="1" customWidth="1"/>
    <col min="11785" max="11787" width="14.140625" style="6" bestFit="1" customWidth="1"/>
    <col min="11788" max="11788" width="11.42578125" style="6"/>
    <col min="11789" max="11792" width="14.140625" style="6" bestFit="1" customWidth="1"/>
    <col min="11793" max="12031" width="11.42578125" style="6"/>
    <col min="12032" max="12032" width="56.28515625" style="6" bestFit="1" customWidth="1"/>
    <col min="12033" max="12033" width="15.85546875" style="6" bestFit="1" customWidth="1"/>
    <col min="12034" max="12036" width="14.85546875" style="6" bestFit="1" customWidth="1"/>
    <col min="12037" max="12037" width="16.85546875" style="6" customWidth="1"/>
    <col min="12038" max="12038" width="11.85546875" style="6" customWidth="1"/>
    <col min="12039" max="12039" width="32.85546875" style="6" customWidth="1"/>
    <col min="12040" max="12040" width="14.28515625" style="6" bestFit="1" customWidth="1"/>
    <col min="12041" max="12043" width="14.140625" style="6" bestFit="1" customWidth="1"/>
    <col min="12044" max="12044" width="11.42578125" style="6"/>
    <col min="12045" max="12048" width="14.140625" style="6" bestFit="1" customWidth="1"/>
    <col min="12049" max="12287" width="11.42578125" style="6"/>
    <col min="12288" max="12288" width="56.28515625" style="6" bestFit="1" customWidth="1"/>
    <col min="12289" max="12289" width="15.85546875" style="6" bestFit="1" customWidth="1"/>
    <col min="12290" max="12292" width="14.85546875" style="6" bestFit="1" customWidth="1"/>
    <col min="12293" max="12293" width="16.85546875" style="6" customWidth="1"/>
    <col min="12294" max="12294" width="11.85546875" style="6" customWidth="1"/>
    <col min="12295" max="12295" width="32.85546875" style="6" customWidth="1"/>
    <col min="12296" max="12296" width="14.28515625" style="6" bestFit="1" customWidth="1"/>
    <col min="12297" max="12299" width="14.140625" style="6" bestFit="1" customWidth="1"/>
    <col min="12300" max="12300" width="11.42578125" style="6"/>
    <col min="12301" max="12304" width="14.140625" style="6" bestFit="1" customWidth="1"/>
    <col min="12305" max="12543" width="11.42578125" style="6"/>
    <col min="12544" max="12544" width="56.28515625" style="6" bestFit="1" customWidth="1"/>
    <col min="12545" max="12545" width="15.85546875" style="6" bestFit="1" customWidth="1"/>
    <col min="12546" max="12548" width="14.85546875" style="6" bestFit="1" customWidth="1"/>
    <col min="12549" max="12549" width="16.85546875" style="6" customWidth="1"/>
    <col min="12550" max="12550" width="11.85546875" style="6" customWidth="1"/>
    <col min="12551" max="12551" width="32.85546875" style="6" customWidth="1"/>
    <col min="12552" max="12552" width="14.28515625" style="6" bestFit="1" customWidth="1"/>
    <col min="12553" max="12555" width="14.140625" style="6" bestFit="1" customWidth="1"/>
    <col min="12556" max="12556" width="11.42578125" style="6"/>
    <col min="12557" max="12560" width="14.140625" style="6" bestFit="1" customWidth="1"/>
    <col min="12561" max="12799" width="11.42578125" style="6"/>
    <col min="12800" max="12800" width="56.28515625" style="6" bestFit="1" customWidth="1"/>
    <col min="12801" max="12801" width="15.85546875" style="6" bestFit="1" customWidth="1"/>
    <col min="12802" max="12804" width="14.85546875" style="6" bestFit="1" customWidth="1"/>
    <col min="12805" max="12805" width="16.85546875" style="6" customWidth="1"/>
    <col min="12806" max="12806" width="11.85546875" style="6" customWidth="1"/>
    <col min="12807" max="12807" width="32.85546875" style="6" customWidth="1"/>
    <col min="12808" max="12808" width="14.28515625" style="6" bestFit="1" customWidth="1"/>
    <col min="12809" max="12811" width="14.140625" style="6" bestFit="1" customWidth="1"/>
    <col min="12812" max="12812" width="11.42578125" style="6"/>
    <col min="12813" max="12816" width="14.140625" style="6" bestFit="1" customWidth="1"/>
    <col min="12817" max="13055" width="11.42578125" style="6"/>
    <col min="13056" max="13056" width="56.28515625" style="6" bestFit="1" customWidth="1"/>
    <col min="13057" max="13057" width="15.85546875" style="6" bestFit="1" customWidth="1"/>
    <col min="13058" max="13060" width="14.85546875" style="6" bestFit="1" customWidth="1"/>
    <col min="13061" max="13061" width="16.85546875" style="6" customWidth="1"/>
    <col min="13062" max="13062" width="11.85546875" style="6" customWidth="1"/>
    <col min="13063" max="13063" width="32.85546875" style="6" customWidth="1"/>
    <col min="13064" max="13064" width="14.28515625" style="6" bestFit="1" customWidth="1"/>
    <col min="13065" max="13067" width="14.140625" style="6" bestFit="1" customWidth="1"/>
    <col min="13068" max="13068" width="11.42578125" style="6"/>
    <col min="13069" max="13072" width="14.140625" style="6" bestFit="1" customWidth="1"/>
    <col min="13073" max="13311" width="11.42578125" style="6"/>
    <col min="13312" max="13312" width="56.28515625" style="6" bestFit="1" customWidth="1"/>
    <col min="13313" max="13313" width="15.85546875" style="6" bestFit="1" customWidth="1"/>
    <col min="13314" max="13316" width="14.85546875" style="6" bestFit="1" customWidth="1"/>
    <col min="13317" max="13317" width="16.85546875" style="6" customWidth="1"/>
    <col min="13318" max="13318" width="11.85546875" style="6" customWidth="1"/>
    <col min="13319" max="13319" width="32.85546875" style="6" customWidth="1"/>
    <col min="13320" max="13320" width="14.28515625" style="6" bestFit="1" customWidth="1"/>
    <col min="13321" max="13323" width="14.140625" style="6" bestFit="1" customWidth="1"/>
    <col min="13324" max="13324" width="11.42578125" style="6"/>
    <col min="13325" max="13328" width="14.140625" style="6" bestFit="1" customWidth="1"/>
    <col min="13329" max="13567" width="11.42578125" style="6"/>
    <col min="13568" max="13568" width="56.28515625" style="6" bestFit="1" customWidth="1"/>
    <col min="13569" max="13569" width="15.85546875" style="6" bestFit="1" customWidth="1"/>
    <col min="13570" max="13572" width="14.85546875" style="6" bestFit="1" customWidth="1"/>
    <col min="13573" max="13573" width="16.85546875" style="6" customWidth="1"/>
    <col min="13574" max="13574" width="11.85546875" style="6" customWidth="1"/>
    <col min="13575" max="13575" width="32.85546875" style="6" customWidth="1"/>
    <col min="13576" max="13576" width="14.28515625" style="6" bestFit="1" customWidth="1"/>
    <col min="13577" max="13579" width="14.140625" style="6" bestFit="1" customWidth="1"/>
    <col min="13580" max="13580" width="11.42578125" style="6"/>
    <col min="13581" max="13584" width="14.140625" style="6" bestFit="1" customWidth="1"/>
    <col min="13585" max="13823" width="11.42578125" style="6"/>
    <col min="13824" max="13824" width="56.28515625" style="6" bestFit="1" customWidth="1"/>
    <col min="13825" max="13825" width="15.85546875" style="6" bestFit="1" customWidth="1"/>
    <col min="13826" max="13828" width="14.85546875" style="6" bestFit="1" customWidth="1"/>
    <col min="13829" max="13829" width="16.85546875" style="6" customWidth="1"/>
    <col min="13830" max="13830" width="11.85546875" style="6" customWidth="1"/>
    <col min="13831" max="13831" width="32.85546875" style="6" customWidth="1"/>
    <col min="13832" max="13832" width="14.28515625" style="6" bestFit="1" customWidth="1"/>
    <col min="13833" max="13835" width="14.140625" style="6" bestFit="1" customWidth="1"/>
    <col min="13836" max="13836" width="11.42578125" style="6"/>
    <col min="13837" max="13840" width="14.140625" style="6" bestFit="1" customWidth="1"/>
    <col min="13841" max="14079" width="11.42578125" style="6"/>
    <col min="14080" max="14080" width="56.28515625" style="6" bestFit="1" customWidth="1"/>
    <col min="14081" max="14081" width="15.85546875" style="6" bestFit="1" customWidth="1"/>
    <col min="14082" max="14084" width="14.85546875" style="6" bestFit="1" customWidth="1"/>
    <col min="14085" max="14085" width="16.85546875" style="6" customWidth="1"/>
    <col min="14086" max="14086" width="11.85546875" style="6" customWidth="1"/>
    <col min="14087" max="14087" width="32.85546875" style="6" customWidth="1"/>
    <col min="14088" max="14088" width="14.28515625" style="6" bestFit="1" customWidth="1"/>
    <col min="14089" max="14091" width="14.140625" style="6" bestFit="1" customWidth="1"/>
    <col min="14092" max="14092" width="11.42578125" style="6"/>
    <col min="14093" max="14096" width="14.140625" style="6" bestFit="1" customWidth="1"/>
    <col min="14097" max="14335" width="11.42578125" style="6"/>
    <col min="14336" max="14336" width="56.28515625" style="6" bestFit="1" customWidth="1"/>
    <col min="14337" max="14337" width="15.85546875" style="6" bestFit="1" customWidth="1"/>
    <col min="14338" max="14340" width="14.85546875" style="6" bestFit="1" customWidth="1"/>
    <col min="14341" max="14341" width="16.85546875" style="6" customWidth="1"/>
    <col min="14342" max="14342" width="11.85546875" style="6" customWidth="1"/>
    <col min="14343" max="14343" width="32.85546875" style="6" customWidth="1"/>
    <col min="14344" max="14344" width="14.28515625" style="6" bestFit="1" customWidth="1"/>
    <col min="14345" max="14347" width="14.140625" style="6" bestFit="1" customWidth="1"/>
    <col min="14348" max="14348" width="11.42578125" style="6"/>
    <col min="14349" max="14352" width="14.140625" style="6" bestFit="1" customWidth="1"/>
    <col min="14353" max="14591" width="11.42578125" style="6"/>
    <col min="14592" max="14592" width="56.28515625" style="6" bestFit="1" customWidth="1"/>
    <col min="14593" max="14593" width="15.85546875" style="6" bestFit="1" customWidth="1"/>
    <col min="14594" max="14596" width="14.85546875" style="6" bestFit="1" customWidth="1"/>
    <col min="14597" max="14597" width="16.85546875" style="6" customWidth="1"/>
    <col min="14598" max="14598" width="11.85546875" style="6" customWidth="1"/>
    <col min="14599" max="14599" width="32.85546875" style="6" customWidth="1"/>
    <col min="14600" max="14600" width="14.28515625" style="6" bestFit="1" customWidth="1"/>
    <col min="14601" max="14603" width="14.140625" style="6" bestFit="1" customWidth="1"/>
    <col min="14604" max="14604" width="11.42578125" style="6"/>
    <col min="14605" max="14608" width="14.140625" style="6" bestFit="1" customWidth="1"/>
    <col min="14609" max="14847" width="11.42578125" style="6"/>
    <col min="14848" max="14848" width="56.28515625" style="6" bestFit="1" customWidth="1"/>
    <col min="14849" max="14849" width="15.85546875" style="6" bestFit="1" customWidth="1"/>
    <col min="14850" max="14852" width="14.85546875" style="6" bestFit="1" customWidth="1"/>
    <col min="14853" max="14853" width="16.85546875" style="6" customWidth="1"/>
    <col min="14854" max="14854" width="11.85546875" style="6" customWidth="1"/>
    <col min="14855" max="14855" width="32.85546875" style="6" customWidth="1"/>
    <col min="14856" max="14856" width="14.28515625" style="6" bestFit="1" customWidth="1"/>
    <col min="14857" max="14859" width="14.140625" style="6" bestFit="1" customWidth="1"/>
    <col min="14860" max="14860" width="11.42578125" style="6"/>
    <col min="14861" max="14864" width="14.140625" style="6" bestFit="1" customWidth="1"/>
    <col min="14865" max="15103" width="11.42578125" style="6"/>
    <col min="15104" max="15104" width="56.28515625" style="6" bestFit="1" customWidth="1"/>
    <col min="15105" max="15105" width="15.85546875" style="6" bestFit="1" customWidth="1"/>
    <col min="15106" max="15108" width="14.85546875" style="6" bestFit="1" customWidth="1"/>
    <col min="15109" max="15109" width="16.85546875" style="6" customWidth="1"/>
    <col min="15110" max="15110" width="11.85546875" style="6" customWidth="1"/>
    <col min="15111" max="15111" width="32.85546875" style="6" customWidth="1"/>
    <col min="15112" max="15112" width="14.28515625" style="6" bestFit="1" customWidth="1"/>
    <col min="15113" max="15115" width="14.140625" style="6" bestFit="1" customWidth="1"/>
    <col min="15116" max="15116" width="11.42578125" style="6"/>
    <col min="15117" max="15120" width="14.140625" style="6" bestFit="1" customWidth="1"/>
    <col min="15121" max="15359" width="11.42578125" style="6"/>
    <col min="15360" max="15360" width="56.28515625" style="6" bestFit="1" customWidth="1"/>
    <col min="15361" max="15361" width="15.85546875" style="6" bestFit="1" customWidth="1"/>
    <col min="15362" max="15364" width="14.85546875" style="6" bestFit="1" customWidth="1"/>
    <col min="15365" max="15365" width="16.85546875" style="6" customWidth="1"/>
    <col min="15366" max="15366" width="11.85546875" style="6" customWidth="1"/>
    <col min="15367" max="15367" width="32.85546875" style="6" customWidth="1"/>
    <col min="15368" max="15368" width="14.28515625" style="6" bestFit="1" customWidth="1"/>
    <col min="15369" max="15371" width="14.140625" style="6" bestFit="1" customWidth="1"/>
    <col min="15372" max="15372" width="11.42578125" style="6"/>
    <col min="15373" max="15376" width="14.140625" style="6" bestFit="1" customWidth="1"/>
    <col min="15377" max="15615" width="11.42578125" style="6"/>
    <col min="15616" max="15616" width="56.28515625" style="6" bestFit="1" customWidth="1"/>
    <col min="15617" max="15617" width="15.85546875" style="6" bestFit="1" customWidth="1"/>
    <col min="15618" max="15620" width="14.85546875" style="6" bestFit="1" customWidth="1"/>
    <col min="15621" max="15621" width="16.85546875" style="6" customWidth="1"/>
    <col min="15622" max="15622" width="11.85546875" style="6" customWidth="1"/>
    <col min="15623" max="15623" width="32.85546875" style="6" customWidth="1"/>
    <col min="15624" max="15624" width="14.28515625" style="6" bestFit="1" customWidth="1"/>
    <col min="15625" max="15627" width="14.140625" style="6" bestFit="1" customWidth="1"/>
    <col min="15628" max="15628" width="11.42578125" style="6"/>
    <col min="15629" max="15632" width="14.140625" style="6" bestFit="1" customWidth="1"/>
    <col min="15633" max="15871" width="11.42578125" style="6"/>
    <col min="15872" max="15872" width="56.28515625" style="6" bestFit="1" customWidth="1"/>
    <col min="15873" max="15873" width="15.85546875" style="6" bestFit="1" customWidth="1"/>
    <col min="15874" max="15876" width="14.85546875" style="6" bestFit="1" customWidth="1"/>
    <col min="15877" max="15877" width="16.85546875" style="6" customWidth="1"/>
    <col min="15878" max="15878" width="11.85546875" style="6" customWidth="1"/>
    <col min="15879" max="15879" width="32.85546875" style="6" customWidth="1"/>
    <col min="15880" max="15880" width="14.28515625" style="6" bestFit="1" customWidth="1"/>
    <col min="15881" max="15883" width="14.140625" style="6" bestFit="1" customWidth="1"/>
    <col min="15884" max="15884" width="11.42578125" style="6"/>
    <col min="15885" max="15888" width="14.140625" style="6" bestFit="1" customWidth="1"/>
    <col min="15889" max="16127" width="11.42578125" style="6"/>
    <col min="16128" max="16128" width="56.28515625" style="6" bestFit="1" customWidth="1"/>
    <col min="16129" max="16129" width="15.85546875" style="6" bestFit="1" customWidth="1"/>
    <col min="16130" max="16132" width="14.85546875" style="6" bestFit="1" customWidth="1"/>
    <col min="16133" max="16133" width="16.85546875" style="6" customWidth="1"/>
    <col min="16134" max="16134" width="11.85546875" style="6" customWidth="1"/>
    <col min="16135" max="16135" width="32.85546875" style="6" customWidth="1"/>
    <col min="16136" max="16136" width="14.28515625" style="6" bestFit="1" customWidth="1"/>
    <col min="16137" max="16139" width="14.140625" style="6" bestFit="1" customWidth="1"/>
    <col min="16140" max="16140" width="11.42578125" style="6"/>
    <col min="16141" max="16144" width="14.140625" style="6" bestFit="1" customWidth="1"/>
    <col min="16145" max="16384" width="11.42578125" style="6"/>
  </cols>
  <sheetData>
    <row r="2" spans="2:15" x14ac:dyDescent="0.3">
      <c r="B2" s="60" t="s">
        <v>0</v>
      </c>
      <c r="C2" s="60"/>
      <c r="D2" s="60"/>
      <c r="E2" s="60"/>
      <c r="F2" s="60"/>
      <c r="G2" s="4"/>
      <c r="H2" s="5"/>
      <c r="I2" s="5"/>
      <c r="J2" s="5"/>
      <c r="K2" s="5"/>
    </row>
    <row r="4" spans="2:15" ht="17.25" thickBot="1" x14ac:dyDescent="0.35">
      <c r="B4" s="7" t="s">
        <v>1</v>
      </c>
      <c r="C4" s="8"/>
      <c r="D4" s="8"/>
      <c r="E4" s="8"/>
      <c r="F4" s="8"/>
      <c r="H4" s="32" t="s">
        <v>53</v>
      </c>
    </row>
    <row r="5" spans="2:15" ht="17.25" thickBot="1" x14ac:dyDescent="0.35">
      <c r="C5" s="11" t="s">
        <v>2</v>
      </c>
      <c r="D5" s="61" t="s">
        <v>3</v>
      </c>
      <c r="E5" s="62"/>
      <c r="F5" s="63"/>
      <c r="G5" s="12"/>
      <c r="H5" s="33"/>
    </row>
    <row r="6" spans="2:15" ht="17.25" thickBot="1" x14ac:dyDescent="0.35">
      <c r="B6" s="13" t="s">
        <v>4</v>
      </c>
      <c r="C6" s="11">
        <v>2021</v>
      </c>
      <c r="D6" s="11">
        <v>2022</v>
      </c>
      <c r="E6" s="11">
        <v>2023</v>
      </c>
      <c r="F6" s="14">
        <v>2024</v>
      </c>
      <c r="G6" s="4"/>
      <c r="I6" s="34">
        <v>44926</v>
      </c>
      <c r="J6" s="34">
        <v>45291</v>
      </c>
      <c r="K6" s="34">
        <v>45657</v>
      </c>
    </row>
    <row r="7" spans="2:15" x14ac:dyDescent="0.3">
      <c r="B7" s="15" t="s">
        <v>5</v>
      </c>
      <c r="C7" s="16"/>
      <c r="D7" s="16"/>
      <c r="E7" s="16"/>
      <c r="F7" s="17"/>
      <c r="G7" s="1"/>
      <c r="H7" s="20" t="s">
        <v>54</v>
      </c>
      <c r="I7" s="35">
        <f>SUM(I8:I11)</f>
        <v>26903835.236048609</v>
      </c>
      <c r="J7" s="35">
        <f t="shared" ref="J7" si="0">SUM(J8:J11)</f>
        <v>28310214.747062221</v>
      </c>
      <c r="K7" s="35">
        <f>SUM(K8:K11)</f>
        <v>29105008.063790545</v>
      </c>
    </row>
    <row r="8" spans="2:15" x14ac:dyDescent="0.3">
      <c r="B8" s="2" t="s">
        <v>6</v>
      </c>
      <c r="C8" s="16">
        <v>2400393</v>
      </c>
      <c r="D8" s="36">
        <v>2655460</v>
      </c>
      <c r="E8" s="16">
        <v>2735123.8000000003</v>
      </c>
      <c r="F8" s="17">
        <v>2789826.2760000005</v>
      </c>
      <c r="G8" s="1"/>
      <c r="H8" s="19" t="s">
        <v>55</v>
      </c>
      <c r="I8" s="23">
        <f>+D24+D25+D26+D27</f>
        <v>8622666</v>
      </c>
      <c r="J8" s="23">
        <f>+E24+E25+E26+E27</f>
        <v>9102877.0118400007</v>
      </c>
      <c r="K8" s="23">
        <f>+F24+F25+F26+F27</f>
        <v>9392502.5752736013</v>
      </c>
    </row>
    <row r="9" spans="2:15" x14ac:dyDescent="0.3">
      <c r="B9" s="2" t="s">
        <v>7</v>
      </c>
      <c r="C9" s="16">
        <v>500767</v>
      </c>
      <c r="D9" s="36">
        <v>302066.12493749999</v>
      </c>
      <c r="E9" s="16">
        <v>543270.03500000003</v>
      </c>
      <c r="F9" s="17">
        <v>600837</v>
      </c>
      <c r="G9" s="1"/>
      <c r="H9" s="19" t="s">
        <v>56</v>
      </c>
      <c r="I9" s="23">
        <f>+D10</f>
        <v>12106000</v>
      </c>
      <c r="J9" s="23">
        <f>+E10</f>
        <v>12550000</v>
      </c>
      <c r="K9" s="23">
        <f>+F10</f>
        <v>12646598.430910001</v>
      </c>
      <c r="L9" s="19"/>
    </row>
    <row r="10" spans="2:15" x14ac:dyDescent="0.3">
      <c r="B10" s="2" t="s">
        <v>8</v>
      </c>
      <c r="C10" s="16">
        <v>12363618</v>
      </c>
      <c r="D10" s="36">
        <v>12106000</v>
      </c>
      <c r="E10" s="16">
        <v>12550000</v>
      </c>
      <c r="F10" s="17">
        <v>12646598.430910001</v>
      </c>
      <c r="G10" s="1"/>
      <c r="H10" s="19" t="s">
        <v>57</v>
      </c>
      <c r="I10" s="23">
        <f>+D12</f>
        <v>700000</v>
      </c>
      <c r="J10" s="23">
        <f>+E12</f>
        <v>600000</v>
      </c>
      <c r="K10" s="23">
        <f>+F12</f>
        <v>733906.09136249998</v>
      </c>
      <c r="L10" s="20"/>
    </row>
    <row r="11" spans="2:15" x14ac:dyDescent="0.3">
      <c r="B11" s="2" t="s">
        <v>9</v>
      </c>
      <c r="C11" s="16">
        <v>472891</v>
      </c>
      <c r="D11" s="36">
        <v>574173.11111111112</v>
      </c>
      <c r="E11" s="16">
        <v>631590.42222222232</v>
      </c>
      <c r="F11" s="17">
        <v>694749.46444444463</v>
      </c>
      <c r="G11" s="1"/>
      <c r="H11" s="19" t="s">
        <v>58</v>
      </c>
      <c r="I11" s="23">
        <f>+D8+D9+D11+D13+D14+D15+D18</f>
        <v>5475169.2360486109</v>
      </c>
      <c r="J11" s="23">
        <f t="shared" ref="J11:K11" si="1">+E8+E9+E11+E13+E14+E15+E18</f>
        <v>6057337.7352222223</v>
      </c>
      <c r="K11" s="23">
        <f t="shared" si="1"/>
        <v>6332000.9662444443</v>
      </c>
      <c r="L11" s="20"/>
    </row>
    <row r="12" spans="2:15" x14ac:dyDescent="0.3">
      <c r="B12" s="2" t="s">
        <v>10</v>
      </c>
      <c r="C12" s="16">
        <v>991779</v>
      </c>
      <c r="D12" s="36">
        <v>700000</v>
      </c>
      <c r="E12" s="16">
        <v>600000</v>
      </c>
      <c r="F12" s="17">
        <v>733906.09136249998</v>
      </c>
      <c r="G12" s="1"/>
      <c r="I12" s="10"/>
      <c r="J12" s="10"/>
      <c r="K12" s="10"/>
      <c r="L12" s="20"/>
    </row>
    <row r="13" spans="2:15" x14ac:dyDescent="0.3">
      <c r="B13" s="2" t="s">
        <v>11</v>
      </c>
      <c r="C13" s="16">
        <v>1244347</v>
      </c>
      <c r="D13" s="36">
        <v>1300000</v>
      </c>
      <c r="E13" s="16">
        <v>1400000</v>
      </c>
      <c r="F13" s="17">
        <v>1400000</v>
      </c>
      <c r="G13" s="1"/>
      <c r="H13" s="19" t="s">
        <v>59</v>
      </c>
      <c r="I13" s="23">
        <f>-D45-((SUM(D33:D43)+D47+D53)*39.3%)</f>
        <v>-10978633.333999997</v>
      </c>
      <c r="J13" s="23">
        <f>-E45-((SUM(E33:E43)+E47+E53)*39.6%)</f>
        <v>-11475433.691284664</v>
      </c>
      <c r="K13" s="23">
        <f>-F45-((SUM(F33:F43)+F47+F53)*40.5%)</f>
        <v>-12041443.764753139</v>
      </c>
      <c r="L13" s="20"/>
      <c r="M13" s="18"/>
      <c r="N13" s="18"/>
      <c r="O13" s="18"/>
    </row>
    <row r="14" spans="2:15" x14ac:dyDescent="0.3">
      <c r="B14" s="2" t="s">
        <v>12</v>
      </c>
      <c r="C14" s="16">
        <v>623172</v>
      </c>
      <c r="D14" s="36">
        <v>550000</v>
      </c>
      <c r="E14" s="16">
        <v>500000</v>
      </c>
      <c r="F14" s="17">
        <v>550000</v>
      </c>
      <c r="G14" s="1"/>
      <c r="H14" s="20" t="s">
        <v>60</v>
      </c>
      <c r="I14" s="35">
        <f>+I7+I13</f>
        <v>15925201.902048612</v>
      </c>
      <c r="J14" s="35">
        <f t="shared" ref="J14:K14" si="2">+J7+J13</f>
        <v>16834781.055777557</v>
      </c>
      <c r="K14" s="35">
        <f t="shared" si="2"/>
        <v>17063564.299037404</v>
      </c>
      <c r="L14" s="20"/>
      <c r="M14" s="37"/>
      <c r="N14" s="37"/>
      <c r="O14" s="37"/>
    </row>
    <row r="15" spans="2:15" x14ac:dyDescent="0.3">
      <c r="B15" s="22" t="s">
        <v>13</v>
      </c>
      <c r="C15" s="16">
        <v>147656</v>
      </c>
      <c r="D15" s="36">
        <v>78472</v>
      </c>
      <c r="E15" s="16">
        <v>224856.47800000006</v>
      </c>
      <c r="F15" s="17">
        <v>267342.12579999998</v>
      </c>
      <c r="G15" s="1"/>
      <c r="H15" s="19" t="s">
        <v>61</v>
      </c>
      <c r="I15" s="23">
        <f>+D16+D17+D19+D21</f>
        <v>2290298.333333333</v>
      </c>
      <c r="J15" s="23">
        <f>+E16+E17+E19+E21</f>
        <v>2644905.9920000006</v>
      </c>
      <c r="K15" s="23">
        <f>+F16+F17+F19+F21</f>
        <v>2802201.9848666671</v>
      </c>
      <c r="L15" s="20"/>
      <c r="M15" s="37"/>
      <c r="N15" s="37"/>
      <c r="O15" s="37"/>
    </row>
    <row r="16" spans="2:15" x14ac:dyDescent="0.3">
      <c r="B16" s="22" t="s">
        <v>14</v>
      </c>
      <c r="C16" s="16">
        <v>258796</v>
      </c>
      <c r="D16" s="36">
        <v>261619.33333333331</v>
      </c>
      <c r="E16" s="16">
        <v>287781.26666666666</v>
      </c>
      <c r="F16" s="17">
        <v>316559.39333333337</v>
      </c>
      <c r="G16" s="1"/>
      <c r="H16" s="19" t="s">
        <v>62</v>
      </c>
      <c r="I16" s="23">
        <f>-(SUM(D33:D43)+D47+D53)*60.7%</f>
        <v>-16373456.888222219</v>
      </c>
      <c r="J16" s="23">
        <f>-(SUM(E33:E43)+E47+E53)*60.4%</f>
        <v>-16909568.937548663</v>
      </c>
      <c r="K16" s="23">
        <f>-(SUM(F33:F43)+F47+F53)*59.5%</f>
        <v>-17101835.792090002</v>
      </c>
      <c r="L16" s="20"/>
      <c r="M16" s="37"/>
      <c r="N16" s="37"/>
      <c r="O16" s="37"/>
    </row>
    <row r="17" spans="2:12" x14ac:dyDescent="0.3">
      <c r="B17" s="22" t="s">
        <v>15</v>
      </c>
      <c r="C17" s="16">
        <v>6364</v>
      </c>
      <c r="D17" s="36">
        <v>4110</v>
      </c>
      <c r="E17" s="16">
        <v>5343</v>
      </c>
      <c r="F17" s="17">
        <v>6945.9000000000005</v>
      </c>
      <c r="G17" s="1"/>
      <c r="H17" s="20" t="s">
        <v>63</v>
      </c>
      <c r="I17" s="35">
        <f>SUM(I14:I16)</f>
        <v>1842043.3471597265</v>
      </c>
      <c r="J17" s="35">
        <f t="shared" ref="J17:K17" si="3">SUM(J14:J16)</f>
        <v>2570118.1102288924</v>
      </c>
      <c r="K17" s="35">
        <f t="shared" si="3"/>
        <v>2763930.4918140694</v>
      </c>
      <c r="L17" s="19"/>
    </row>
    <row r="18" spans="2:12" x14ac:dyDescent="0.3">
      <c r="B18" s="22" t="s">
        <v>16</v>
      </c>
      <c r="C18" s="16">
        <v>30740</v>
      </c>
      <c r="D18" s="36">
        <v>14998</v>
      </c>
      <c r="E18" s="16">
        <v>22497</v>
      </c>
      <c r="F18" s="17">
        <v>29246.100000000002</v>
      </c>
      <c r="G18" s="1"/>
      <c r="L18" s="19"/>
    </row>
    <row r="19" spans="2:12" x14ac:dyDescent="0.3">
      <c r="B19" s="22" t="s">
        <v>17</v>
      </c>
      <c r="C19" s="16">
        <v>787261</v>
      </c>
      <c r="D19" s="36">
        <v>618553.33333333326</v>
      </c>
      <c r="E19" s="16">
        <v>805164.4920000002</v>
      </c>
      <c r="F19" s="17">
        <v>885680.94120000035</v>
      </c>
      <c r="G19" s="1"/>
      <c r="H19" s="19" t="s">
        <v>64</v>
      </c>
      <c r="I19" s="23">
        <f>+D20</f>
        <v>20331.333333333336</v>
      </c>
      <c r="J19" s="23">
        <f t="shared" ref="J19:K19" si="4">+E20</f>
        <v>28463.866666666669</v>
      </c>
      <c r="K19" s="23">
        <f t="shared" si="4"/>
        <v>39849.41333333333</v>
      </c>
      <c r="L19" s="19"/>
    </row>
    <row r="20" spans="2:12" x14ac:dyDescent="0.3">
      <c r="B20" s="22" t="s">
        <v>18</v>
      </c>
      <c r="C20" s="16">
        <v>23540</v>
      </c>
      <c r="D20" s="36">
        <v>20331.333333333336</v>
      </c>
      <c r="E20" s="16">
        <v>28463.866666666669</v>
      </c>
      <c r="F20" s="17">
        <v>39849.41333333333</v>
      </c>
      <c r="G20" s="1"/>
      <c r="H20" s="19" t="s">
        <v>65</v>
      </c>
      <c r="I20" s="23">
        <f>-(+D46+D44)</f>
        <v>-388706.66666666669</v>
      </c>
      <c r="J20" s="23">
        <f>-(+E46+E44)</f>
        <v>-627031.12600000005</v>
      </c>
      <c r="K20" s="23">
        <f>-(+F46+F44)</f>
        <v>-650949.10580000002</v>
      </c>
      <c r="L20" s="19"/>
    </row>
    <row r="21" spans="2:12" x14ac:dyDescent="0.3">
      <c r="B21" s="22" t="s">
        <v>19</v>
      </c>
      <c r="C21" s="16">
        <v>3273250</v>
      </c>
      <c r="D21" s="36">
        <v>1406015.6666666665</v>
      </c>
      <c r="E21" s="16">
        <v>1546617.2333333334</v>
      </c>
      <c r="F21" s="17">
        <v>1593015.7503333334</v>
      </c>
      <c r="G21" s="1"/>
      <c r="H21" s="19" t="s">
        <v>66</v>
      </c>
      <c r="I21" s="23">
        <f>-(+D51+D52)</f>
        <v>-1650209.6666666665</v>
      </c>
      <c r="J21" s="23">
        <f>-(+E51+E52)</f>
        <v>-1910678.9333333331</v>
      </c>
      <c r="K21" s="23">
        <f>-(+F51+F52)</f>
        <v>-2006212.88</v>
      </c>
      <c r="L21" s="19"/>
    </row>
    <row r="22" spans="2:12" x14ac:dyDescent="0.3">
      <c r="B22" s="15" t="s">
        <v>20</v>
      </c>
      <c r="C22" s="24">
        <f>SUM(C8:C21)</f>
        <v>23124574</v>
      </c>
      <c r="D22" s="38">
        <f>SUM(D8:D21)</f>
        <v>20591798.902715277</v>
      </c>
      <c r="E22" s="24">
        <f>SUM(E8:E21)</f>
        <v>21880707.59388889</v>
      </c>
      <c r="F22" s="25">
        <f>SUM(F8:F21)</f>
        <v>22554556.886716947</v>
      </c>
      <c r="G22" s="3"/>
      <c r="H22" s="20" t="s">
        <v>67</v>
      </c>
      <c r="I22" s="35">
        <f>SUM(I17:I21)</f>
        <v>-176541.65284027345</v>
      </c>
      <c r="J22" s="35">
        <f>SUM(J17:J21)</f>
        <v>60871.917562225834</v>
      </c>
      <c r="K22" s="35">
        <f>SUM(K17:K21)</f>
        <v>146617.91934740264</v>
      </c>
      <c r="L22" s="19"/>
    </row>
    <row r="23" spans="2:12" x14ac:dyDescent="0.3">
      <c r="B23" s="15" t="s">
        <v>21</v>
      </c>
      <c r="C23" s="16"/>
      <c r="D23" s="36"/>
      <c r="E23" s="16"/>
      <c r="F23" s="17"/>
      <c r="G23" s="1"/>
      <c r="I23" s="21"/>
      <c r="J23" s="21"/>
      <c r="K23" s="21"/>
      <c r="L23" s="19"/>
    </row>
    <row r="24" spans="2:12" x14ac:dyDescent="0.3">
      <c r="B24" s="22" t="s">
        <v>22</v>
      </c>
      <c r="C24" s="16">
        <v>3556650</v>
      </c>
      <c r="D24" s="36">
        <v>3600000</v>
      </c>
      <c r="E24" s="16">
        <v>3773751.9040000006</v>
      </c>
      <c r="F24" s="17">
        <v>3886964.4611200006</v>
      </c>
      <c r="G24" s="1"/>
      <c r="H24" s="19" t="s">
        <v>68</v>
      </c>
      <c r="I24" s="39">
        <f>+I14/I7</f>
        <v>0.59193054679097723</v>
      </c>
      <c r="J24" s="39">
        <f>+J14/J7</f>
        <v>0.59465395109814623</v>
      </c>
      <c r="K24" s="39">
        <f>+K14/K7</f>
        <v>0.5862758828871838</v>
      </c>
      <c r="L24" s="19"/>
    </row>
    <row r="25" spans="2:12" x14ac:dyDescent="0.3">
      <c r="B25" s="22" t="s">
        <v>23</v>
      </c>
      <c r="C25" s="16">
        <v>603337</v>
      </c>
      <c r="D25" s="36">
        <v>454606</v>
      </c>
      <c r="E25" s="16">
        <v>545527.19999999995</v>
      </c>
      <c r="F25" s="17">
        <v>600079.92000000004</v>
      </c>
      <c r="G25" s="1"/>
      <c r="H25" s="19" t="s">
        <v>69</v>
      </c>
      <c r="I25" s="39">
        <f>+I17/I7</f>
        <v>6.8467686149503382E-2</v>
      </c>
      <c r="J25" s="39">
        <f>+J17/J7</f>
        <v>9.0784126266495249E-2</v>
      </c>
      <c r="K25" s="39">
        <f>+K17/K7</f>
        <v>9.4964086103541304E-2</v>
      </c>
      <c r="L25" s="19"/>
    </row>
    <row r="26" spans="2:12" x14ac:dyDescent="0.3">
      <c r="B26" s="22" t="s">
        <v>24</v>
      </c>
      <c r="C26" s="16">
        <v>1721040</v>
      </c>
      <c r="D26" s="36">
        <v>1722000</v>
      </c>
      <c r="E26" s="16">
        <v>1795234.90784</v>
      </c>
      <c r="F26" s="17">
        <v>1827444.3041536</v>
      </c>
      <c r="G26" s="1"/>
      <c r="H26" s="26"/>
      <c r="I26" s="23"/>
      <c r="J26" s="23"/>
      <c r="K26" s="23"/>
      <c r="L26" s="19"/>
    </row>
    <row r="27" spans="2:12" x14ac:dyDescent="0.3">
      <c r="B27" s="22" t="s">
        <v>25</v>
      </c>
      <c r="C27" s="16">
        <v>2713512</v>
      </c>
      <c r="D27" s="36">
        <v>2846060</v>
      </c>
      <c r="E27" s="16">
        <v>2988363</v>
      </c>
      <c r="F27" s="17">
        <v>3078013.89</v>
      </c>
      <c r="G27" s="1"/>
      <c r="H27" s="27"/>
      <c r="I27" s="23"/>
      <c r="J27" s="23"/>
      <c r="K27" s="23"/>
      <c r="L27" s="19"/>
    </row>
    <row r="28" spans="2:12" x14ac:dyDescent="0.3">
      <c r="B28" s="15" t="s">
        <v>26</v>
      </c>
      <c r="C28" s="24">
        <f>SUM(C24:C27)</f>
        <v>8594539</v>
      </c>
      <c r="D28" s="38">
        <f>SUM(D24:D27)</f>
        <v>8622666</v>
      </c>
      <c r="E28" s="24">
        <f>SUM(E24:E27)</f>
        <v>9102877.0118400007</v>
      </c>
      <c r="F28" s="25">
        <f>SUM(F24:F27)</f>
        <v>9392502.5752736013</v>
      </c>
      <c r="G28" s="3"/>
      <c r="H28" s="28"/>
      <c r="I28" s="23"/>
      <c r="J28" s="23"/>
      <c r="K28" s="23"/>
      <c r="L28" s="19"/>
    </row>
    <row r="29" spans="2:12" x14ac:dyDescent="0.3">
      <c r="B29" s="15" t="s">
        <v>27</v>
      </c>
      <c r="C29" s="24">
        <f>+C22+C28</f>
        <v>31719113</v>
      </c>
      <c r="D29" s="38">
        <f>+D22+D28</f>
        <v>29214464.902715277</v>
      </c>
      <c r="E29" s="24">
        <f>+E22+E28</f>
        <v>30983584.605728891</v>
      </c>
      <c r="F29" s="25">
        <f>+F22+F28</f>
        <v>31947059.46199055</v>
      </c>
      <c r="G29" s="3"/>
      <c r="H29" s="19"/>
      <c r="I29" s="23"/>
      <c r="J29" s="23"/>
      <c r="K29" s="23"/>
      <c r="L29" s="19"/>
    </row>
    <row r="30" spans="2:12" x14ac:dyDescent="0.3">
      <c r="B30" s="15"/>
      <c r="C30" s="24"/>
      <c r="D30" s="38"/>
      <c r="E30" s="24"/>
      <c r="F30" s="25"/>
      <c r="G30" s="3"/>
      <c r="H30" s="28"/>
      <c r="I30" s="19"/>
      <c r="J30" s="19"/>
      <c r="K30" s="19"/>
      <c r="L30" s="19"/>
    </row>
    <row r="31" spans="2:12" x14ac:dyDescent="0.3">
      <c r="B31" s="15" t="s">
        <v>28</v>
      </c>
      <c r="C31" s="24"/>
      <c r="D31" s="38"/>
      <c r="E31" s="24"/>
      <c r="F31" s="25"/>
      <c r="G31" s="3"/>
      <c r="H31" s="19"/>
      <c r="I31" s="19"/>
      <c r="J31" s="19"/>
      <c r="K31" s="19"/>
      <c r="L31" s="19"/>
    </row>
    <row r="32" spans="2:12" x14ac:dyDescent="0.3">
      <c r="B32" s="15" t="s">
        <v>29</v>
      </c>
      <c r="C32" s="24"/>
      <c r="D32" s="38"/>
      <c r="E32" s="24"/>
      <c r="F32" s="25"/>
      <c r="G32" s="3"/>
      <c r="H32" s="19"/>
      <c r="I32" s="19"/>
      <c r="J32" s="19"/>
      <c r="K32" s="19"/>
      <c r="L32" s="19"/>
    </row>
    <row r="33" spans="2:12" x14ac:dyDescent="0.3">
      <c r="B33" s="22" t="s">
        <v>30</v>
      </c>
      <c r="C33" s="16">
        <v>20947547</v>
      </c>
      <c r="D33" s="36">
        <v>21414034</v>
      </c>
      <c r="E33" s="16">
        <v>21842314.68</v>
      </c>
      <c r="F33" s="17">
        <v>22169949.400199998</v>
      </c>
      <c r="G33" s="1"/>
      <c r="H33" s="19"/>
      <c r="I33" s="19"/>
      <c r="J33" s="19"/>
      <c r="K33" s="19"/>
      <c r="L33" s="19"/>
    </row>
    <row r="34" spans="2:12" x14ac:dyDescent="0.3">
      <c r="B34" s="22" t="s">
        <v>31</v>
      </c>
      <c r="C34" s="16">
        <v>544598</v>
      </c>
      <c r="D34" s="36">
        <v>719626</v>
      </c>
      <c r="E34" s="16">
        <v>683644.7</v>
      </c>
      <c r="F34" s="17">
        <v>717826.93499999994</v>
      </c>
      <c r="G34" s="1"/>
      <c r="H34" s="19"/>
      <c r="I34" s="29"/>
      <c r="J34" s="29"/>
      <c r="K34" s="29"/>
      <c r="L34" s="19"/>
    </row>
    <row r="35" spans="2:12" x14ac:dyDescent="0.3">
      <c r="B35" s="22" t="s">
        <v>32</v>
      </c>
      <c r="C35" s="16">
        <v>101126</v>
      </c>
      <c r="D35" s="36">
        <v>706770.66666666674</v>
      </c>
      <c r="E35" s="16">
        <v>777447.73333333351</v>
      </c>
      <c r="F35" s="17">
        <v>855192.50666666694</v>
      </c>
      <c r="G35" s="1"/>
      <c r="I35" s="29"/>
      <c r="J35" s="29"/>
      <c r="K35" s="29"/>
      <c r="L35" s="19"/>
    </row>
    <row r="36" spans="2:12" x14ac:dyDescent="0.3">
      <c r="B36" s="22" t="s">
        <v>33</v>
      </c>
      <c r="C36" s="16">
        <v>246312</v>
      </c>
      <c r="D36" s="36">
        <v>181638</v>
      </c>
      <c r="E36" s="16">
        <v>236129.4</v>
      </c>
      <c r="F36" s="17">
        <v>259724.42715648003</v>
      </c>
      <c r="G36" s="1"/>
      <c r="I36" s="29"/>
      <c r="J36" s="29"/>
      <c r="K36" s="29"/>
      <c r="L36" s="19"/>
    </row>
    <row r="37" spans="2:12" x14ac:dyDescent="0.3">
      <c r="B37" s="22" t="s">
        <v>34</v>
      </c>
      <c r="C37" s="16">
        <v>110433</v>
      </c>
      <c r="D37" s="36">
        <v>71214</v>
      </c>
      <c r="E37" s="16">
        <v>128185.2</v>
      </c>
      <c r="F37" s="17">
        <v>205096.32000000001</v>
      </c>
      <c r="G37" s="1"/>
      <c r="I37" s="29"/>
      <c r="J37" s="29"/>
      <c r="K37" s="29"/>
      <c r="L37" s="19"/>
    </row>
    <row r="38" spans="2:12" x14ac:dyDescent="0.3">
      <c r="B38" s="22" t="s">
        <v>35</v>
      </c>
      <c r="C38" s="16">
        <v>263574</v>
      </c>
      <c r="D38" s="36">
        <v>412753.33333333331</v>
      </c>
      <c r="E38" s="16">
        <v>433391</v>
      </c>
      <c r="F38" s="17">
        <v>455060.55000000005</v>
      </c>
      <c r="G38" s="1"/>
      <c r="I38" s="28"/>
      <c r="J38" s="28"/>
      <c r="K38" s="28"/>
    </row>
    <row r="39" spans="2:12" x14ac:dyDescent="0.3">
      <c r="B39" s="22" t="s">
        <v>36</v>
      </c>
      <c r="C39" s="16">
        <v>2070</v>
      </c>
      <c r="D39" s="36">
        <v>35236.666666666664</v>
      </c>
      <c r="E39" s="16">
        <v>173138.47200000001</v>
      </c>
      <c r="F39" s="17">
        <v>225080.01360000001</v>
      </c>
      <c r="G39" s="1"/>
    </row>
    <row r="40" spans="2:12" x14ac:dyDescent="0.3">
      <c r="B40" s="22" t="s">
        <v>37</v>
      </c>
      <c r="C40" s="16">
        <v>272446</v>
      </c>
      <c r="D40" s="36">
        <v>276282</v>
      </c>
      <c r="E40" s="16">
        <v>359166.60000000003</v>
      </c>
      <c r="F40" s="17">
        <v>430999.92000000004</v>
      </c>
      <c r="G40" s="1"/>
    </row>
    <row r="41" spans="2:12" x14ac:dyDescent="0.3">
      <c r="B41" s="22" t="s">
        <v>38</v>
      </c>
      <c r="C41" s="16">
        <v>20805</v>
      </c>
      <c r="D41" s="36">
        <v>17197.333333333332</v>
      </c>
      <c r="E41" s="16">
        <v>24076.266666666663</v>
      </c>
      <c r="F41" s="17">
        <v>31299.146666666664</v>
      </c>
      <c r="G41" s="1"/>
    </row>
    <row r="42" spans="2:12" x14ac:dyDescent="0.3">
      <c r="B42" s="22" t="s">
        <v>39</v>
      </c>
      <c r="C42" s="16">
        <v>1374913</v>
      </c>
      <c r="D42" s="36">
        <v>969285.77777777775</v>
      </c>
      <c r="E42" s="16">
        <v>1260071.5111111111</v>
      </c>
      <c r="F42" s="17">
        <v>1512085.8133333332</v>
      </c>
      <c r="G42" s="1"/>
    </row>
    <row r="43" spans="2:12" x14ac:dyDescent="0.3">
      <c r="B43" s="22" t="s">
        <v>40</v>
      </c>
      <c r="C43" s="16">
        <v>692589</v>
      </c>
      <c r="D43" s="36">
        <v>651561.33333333337</v>
      </c>
      <c r="E43" s="16">
        <v>684139.4</v>
      </c>
      <c r="F43" s="17">
        <v>689266.97098944033</v>
      </c>
      <c r="G43" s="1"/>
    </row>
    <row r="44" spans="2:12" x14ac:dyDescent="0.3">
      <c r="B44" s="22" t="s">
        <v>41</v>
      </c>
      <c r="C44" s="16">
        <v>14929</v>
      </c>
      <c r="D44" s="36">
        <v>12090</v>
      </c>
      <c r="E44" s="16">
        <v>54882.454000000012</v>
      </c>
      <c r="F44" s="17">
        <v>60370.69940000002</v>
      </c>
      <c r="G44" s="1"/>
    </row>
    <row r="45" spans="2:12" x14ac:dyDescent="0.3">
      <c r="B45" s="22" t="s">
        <v>42</v>
      </c>
      <c r="C45" s="16">
        <v>437686</v>
      </c>
      <c r="D45" s="36">
        <v>377696.66666666663</v>
      </c>
      <c r="E45" s="16">
        <v>389027.56666666665</v>
      </c>
      <c r="F45" s="17">
        <v>400698.39366666664</v>
      </c>
      <c r="G45" s="1"/>
    </row>
    <row r="46" spans="2:12" x14ac:dyDescent="0.3">
      <c r="B46" s="22" t="s">
        <v>43</v>
      </c>
      <c r="C46" s="36">
        <v>444265</v>
      </c>
      <c r="D46" s="36">
        <v>376616.66666666669</v>
      </c>
      <c r="E46" s="16">
        <v>572148.67200000002</v>
      </c>
      <c r="F46" s="17">
        <v>590578.40639999998</v>
      </c>
      <c r="G46" s="1"/>
    </row>
    <row r="47" spans="2:12" x14ac:dyDescent="0.3">
      <c r="B47" s="22" t="s">
        <v>44</v>
      </c>
      <c r="C47" s="36">
        <v>515809</v>
      </c>
      <c r="D47" s="36">
        <v>543850</v>
      </c>
      <c r="E47" s="16">
        <v>614314.54350000015</v>
      </c>
      <c r="F47" s="17">
        <v>645030.27067500015</v>
      </c>
      <c r="G47" s="1"/>
    </row>
    <row r="48" spans="2:12" x14ac:dyDescent="0.3">
      <c r="B48" s="15" t="s">
        <v>45</v>
      </c>
      <c r="C48" s="38">
        <f>SUM(C33:C47)</f>
        <v>25989102</v>
      </c>
      <c r="D48" s="38">
        <f>SUM(D33:D47)</f>
        <v>26765852.444444444</v>
      </c>
      <c r="E48" s="24">
        <f>SUM(E33:E47)</f>
        <v>28232078.19927777</v>
      </c>
      <c r="F48" s="25">
        <f>SUM(F33:F47)</f>
        <v>29248259.77375425</v>
      </c>
      <c r="G48" s="3"/>
    </row>
    <row r="49" spans="2:11" x14ac:dyDescent="0.3">
      <c r="B49" s="22"/>
      <c r="C49" s="36"/>
      <c r="D49" s="36"/>
      <c r="E49" s="16"/>
      <c r="F49" s="17"/>
      <c r="G49" s="1"/>
      <c r="H49" s="30"/>
    </row>
    <row r="50" spans="2:11" x14ac:dyDescent="0.3">
      <c r="B50" s="15" t="s">
        <v>46</v>
      </c>
      <c r="C50" s="36"/>
      <c r="D50" s="36"/>
      <c r="E50" s="16"/>
      <c r="F50" s="17"/>
      <c r="G50" s="1"/>
      <c r="H50" s="31"/>
    </row>
    <row r="51" spans="2:11" x14ac:dyDescent="0.3">
      <c r="B51" s="22" t="s">
        <v>47</v>
      </c>
      <c r="C51" s="36">
        <v>944431</v>
      </c>
      <c r="D51" s="36">
        <v>954483</v>
      </c>
      <c r="E51" s="16">
        <v>1145379.5999999999</v>
      </c>
      <c r="F51" s="17">
        <v>1202648.5799999998</v>
      </c>
      <c r="G51" s="1"/>
      <c r="H51" s="31"/>
    </row>
    <row r="52" spans="2:11" x14ac:dyDescent="0.3">
      <c r="B52" s="22" t="s">
        <v>48</v>
      </c>
      <c r="C52" s="36">
        <v>698737</v>
      </c>
      <c r="D52" s="36">
        <v>695726.66666666663</v>
      </c>
      <c r="E52" s="16">
        <v>765299.33333333337</v>
      </c>
      <c r="F52" s="17">
        <v>803564.3</v>
      </c>
      <c r="G52" s="1"/>
    </row>
    <row r="53" spans="2:11" x14ac:dyDescent="0.3">
      <c r="B53" s="22" t="s">
        <v>49</v>
      </c>
      <c r="C53" s="36">
        <v>1605673</v>
      </c>
      <c r="D53" s="36">
        <v>974944.44444444438</v>
      </c>
      <c r="E53" s="16">
        <v>779955.5555555555</v>
      </c>
      <c r="F53" s="17">
        <v>545968.88888888888</v>
      </c>
      <c r="G53" s="1"/>
      <c r="H53" s="10"/>
    </row>
    <row r="54" spans="2:11" x14ac:dyDescent="0.3">
      <c r="B54" s="15" t="s">
        <v>50</v>
      </c>
      <c r="C54" s="24">
        <f>SUM(C51:C53)</f>
        <v>3248841</v>
      </c>
      <c r="D54" s="38">
        <f>SUM(D51:D53)</f>
        <v>2625154.111111111</v>
      </c>
      <c r="E54" s="24">
        <f>SUM(E51:E53)</f>
        <v>2690634.4888888886</v>
      </c>
      <c r="F54" s="25">
        <f>SUM(F51:F53)</f>
        <v>2552181.7688888889</v>
      </c>
      <c r="G54" s="1"/>
      <c r="H54" s="27"/>
    </row>
    <row r="55" spans="2:11" x14ac:dyDescent="0.3">
      <c r="B55" s="15" t="s">
        <v>51</v>
      </c>
      <c r="C55" s="24">
        <f>+C48+C54</f>
        <v>29237943</v>
      </c>
      <c r="D55" s="24">
        <f>+D48+D54</f>
        <v>29391006.555555556</v>
      </c>
      <c r="E55" s="24">
        <f>+E48+E54</f>
        <v>30922712.688166659</v>
      </c>
      <c r="F55" s="25">
        <f>+F48+F54</f>
        <v>31800441.542643137</v>
      </c>
      <c r="G55" s="1"/>
      <c r="H55" s="18"/>
    </row>
    <row r="56" spans="2:11" x14ac:dyDescent="0.3">
      <c r="B56" s="22"/>
      <c r="C56" s="16"/>
      <c r="D56" s="16"/>
      <c r="E56" s="16"/>
      <c r="F56" s="17"/>
      <c r="G56" s="1"/>
    </row>
    <row r="57" spans="2:11" x14ac:dyDescent="0.3">
      <c r="B57" s="40" t="s">
        <v>52</v>
      </c>
      <c r="C57" s="41">
        <f>+C29-C55</f>
        <v>2481170</v>
      </c>
      <c r="D57" s="41">
        <f>+D29-D55</f>
        <v>-176541.65284027904</v>
      </c>
      <c r="E57" s="41">
        <f>+E29-E55</f>
        <v>60871.917562231421</v>
      </c>
      <c r="F57" s="42">
        <f>+F29-F55</f>
        <v>146617.91934741288</v>
      </c>
      <c r="G57" s="3"/>
    </row>
    <row r="58" spans="2:11" ht="17.25" thickBot="1" x14ac:dyDescent="0.35">
      <c r="B58" s="43"/>
      <c r="C58" s="44"/>
      <c r="D58" s="44"/>
      <c r="E58" s="44"/>
      <c r="F58" s="45"/>
      <c r="H58" s="33"/>
    </row>
    <row r="59" spans="2:11" x14ac:dyDescent="0.3">
      <c r="B59" s="46"/>
      <c r="C59" s="47"/>
      <c r="D59" s="64" t="s">
        <v>70</v>
      </c>
      <c r="E59" s="65"/>
      <c r="F59" s="66"/>
      <c r="G59" s="4"/>
      <c r="H59" s="48"/>
    </row>
    <row r="60" spans="2:11" x14ac:dyDescent="0.3">
      <c r="B60" s="49" t="s">
        <v>71</v>
      </c>
      <c r="C60" s="50">
        <v>2021</v>
      </c>
      <c r="D60" s="50">
        <v>2022</v>
      </c>
      <c r="E60" s="50">
        <v>2023</v>
      </c>
      <c r="F60" s="51">
        <v>2024</v>
      </c>
      <c r="G60" s="4"/>
      <c r="H60" s="52"/>
      <c r="I60" s="52"/>
      <c r="J60" s="52"/>
      <c r="K60" s="52"/>
    </row>
    <row r="61" spans="2:11" x14ac:dyDescent="0.3">
      <c r="B61" s="22" t="s">
        <v>72</v>
      </c>
      <c r="C61" s="53">
        <v>1653</v>
      </c>
      <c r="D61" s="53">
        <v>1461.1</v>
      </c>
      <c r="E61" s="53">
        <v>1793</v>
      </c>
      <c r="F61" s="54">
        <v>1846.79</v>
      </c>
      <c r="G61" s="55"/>
    </row>
    <row r="62" spans="2:11" x14ac:dyDescent="0.3">
      <c r="B62" s="22" t="s">
        <v>73</v>
      </c>
      <c r="C62" s="53">
        <v>7516</v>
      </c>
      <c r="D62" s="53">
        <v>6697.08</v>
      </c>
      <c r="E62" s="53">
        <v>6874</v>
      </c>
      <c r="F62" s="54">
        <v>7080.22</v>
      </c>
      <c r="G62" s="56"/>
    </row>
    <row r="63" spans="2:11" ht="17.25" thickBot="1" x14ac:dyDescent="0.35">
      <c r="B63" s="57" t="s">
        <v>74</v>
      </c>
      <c r="C63" s="58">
        <v>600000</v>
      </c>
      <c r="D63" s="58">
        <v>600000</v>
      </c>
      <c r="E63" s="58">
        <v>600000</v>
      </c>
      <c r="F63" s="59">
        <v>600000</v>
      </c>
      <c r="G63" s="56"/>
    </row>
    <row r="65" spans="4:5" x14ac:dyDescent="0.3">
      <c r="D65" s="33"/>
      <c r="E65" s="33"/>
    </row>
  </sheetData>
  <mergeCells count="3">
    <mergeCell ref="B2:F2"/>
    <mergeCell ref="D5:F5"/>
    <mergeCell ref="D59:F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Notebook</cp:lastModifiedBy>
  <dcterms:created xsi:type="dcterms:W3CDTF">2022-11-27T16:57:31Z</dcterms:created>
  <dcterms:modified xsi:type="dcterms:W3CDTF">2022-11-28T17:16:41Z</dcterms:modified>
</cp:coreProperties>
</file>